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NAS3\staff$\mmacmichael\Lead Reports 2021-2022\March 2022\"/>
    </mc:Choice>
  </mc:AlternateContent>
  <xr:revisionPtr revIDLastSave="0" documentId="8_{26A92E57-C643-478A-8A96-23B11B310063}" xr6:coauthVersionLast="47" xr6:coauthVersionMax="47" xr10:uidLastSave="{00000000-0000-0000-0000-000000000000}"/>
  <workbookProtection workbookAlgorithmName="SHA-512" workbookHashValue="WuuV8fPypWAKAekJl2G02CjFvBk3AvYsodSN/EOIrrrUa9k+e/9hBa7J2lOrPrYBL/k9Yd9B3kxAngssc+YXZQ==" workbookSaltValue="ETH8DVt423eZGY/SCzudFQ==" workbookSpinCount="100000" lockStructure="1"/>
  <bookViews>
    <workbookView xWindow="-110" yWindow="-110" windowWidth="19420" windowHeight="10420" tabRatio="847" xr2:uid="{00000000-000D-0000-FFFF-FFFF00000000}"/>
  </bookViews>
  <sheets>
    <sheet name="Table 1 Enrollment" sheetId="16" r:id="rId1"/>
    <sheet name="Table 2 Capacity" sheetId="17" r:id="rId2"/>
    <sheet name="Table 3 Providers" sheetId="10" r:id="rId3"/>
    <sheet name="Table 4 Teachers" sheetId="5" r:id="rId4"/>
    <sheet name="Table 4a Teacher Assistants" sheetId="11" r:id="rId5"/>
    <sheet name="Schedule A Personnel" sheetId="12" r:id="rId6"/>
    <sheet name="Provider Per Pupil Amounts" sheetId="13" r:id="rId7"/>
    <sheet name="Budget Planning Worksheet" sheetId="7" r:id="rId8"/>
  </sheets>
  <externalReferences>
    <externalReference r:id="rId9"/>
    <externalReference r:id="rId10"/>
  </externalReferences>
  <definedNames>
    <definedName name="_xlnm._FilterDatabase" localSheetId="0" hidden="1">'Table 1 Enrollment'!$M$1:$S$185</definedName>
    <definedName name="_xlnm.Print_Area" localSheetId="0">'Table 1 Enrollment'!$A$1:$I$93</definedName>
    <definedName name="_xlnm.Print_Area" localSheetId="2">'Table 3 Providers'!$A$1:$J$83</definedName>
    <definedName name="_xlnm.Print_Area" localSheetId="3">'Table 4 Teachers'!$A$1:$S$38</definedName>
    <definedName name="_xlnm.Print_Area" localSheetId="4">'Table 4a Teacher Assistants'!$A$1:$M$43</definedName>
    <definedName name="_xlnm.Print_Titles" localSheetId="6">'Provider Per Pupil Amounts'!$1:$19</definedName>
    <definedName name="_xlnm.Print_Titles" localSheetId="1">'Table 2 Capacity'!$1:$23</definedName>
    <definedName name="_xlnm.Print_Titles" localSheetId="4">'Table 4a Teacher Assistants'!$1:$22</definedName>
    <definedName name="test_Data_Enrollment_Summarizes_Data" localSheetId="0">'Table 1 Enrollment'!$A$26:$C$82</definedName>
    <definedName name="test_Data_Enrollment_Summarizes_Data" localSheetId="1">'[1]Table 1 Enrollment'!#REF!</definedName>
    <definedName name="test_Data_Enrollment_Summarizes_Data">'[2]Table 1 Enrollment'!#REF!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8" i="17" l="1"/>
  <c r="E26" i="13" l="1"/>
  <c r="D26" i="13" l="1"/>
  <c r="E59" i="13"/>
  <c r="G46" i="13"/>
  <c r="G47" i="13"/>
  <c r="G48" i="13"/>
  <c r="G49" i="13"/>
  <c r="G50" i="13"/>
  <c r="B3" i="5"/>
  <c r="G34" i="7" l="1"/>
  <c r="G15" i="7"/>
  <c r="D8" i="7"/>
  <c r="A8" i="7"/>
  <c r="J46" i="17" l="1"/>
  <c r="J47" i="17"/>
  <c r="A46" i="17"/>
  <c r="A47" i="17" s="1"/>
  <c r="J48" i="17" l="1"/>
  <c r="A48" i="17"/>
  <c r="J49" i="17"/>
  <c r="A49" i="17"/>
  <c r="J50" i="17" l="1"/>
  <c r="A50" i="17"/>
  <c r="A51" i="17" s="1"/>
  <c r="J51" i="17"/>
  <c r="J56" i="17" l="1"/>
  <c r="J55" i="17"/>
  <c r="J54" i="17"/>
  <c r="J53" i="17"/>
  <c r="J52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A31" i="17" l="1"/>
  <c r="A32" i="17" s="1"/>
  <c r="J128" i="17"/>
  <c r="J129" i="17"/>
  <c r="J112" i="17"/>
  <c r="J113" i="17"/>
  <c r="A96" i="17"/>
  <c r="A97" i="17" s="1"/>
  <c r="A98" i="17" s="1"/>
  <c r="H20" i="7" l="1"/>
  <c r="H25" i="7"/>
  <c r="H17" i="7"/>
  <c r="H18" i="7" l="1"/>
  <c r="H26" i="7"/>
  <c r="H23" i="7"/>
  <c r="E118" i="17"/>
  <c r="J115" i="17"/>
  <c r="J116" i="17"/>
  <c r="H31" i="7" l="1"/>
  <c r="D20" i="7" s="1"/>
  <c r="D179" i="17"/>
  <c r="G179" i="17"/>
  <c r="G118" i="17"/>
  <c r="G106" i="17"/>
  <c r="D106" i="17"/>
  <c r="G71" i="17"/>
  <c r="D71" i="17"/>
  <c r="B3" i="12" l="1"/>
  <c r="J67" i="17" l="1"/>
  <c r="J68" i="17"/>
  <c r="G32" i="13" l="1"/>
  <c r="G33" i="13"/>
  <c r="G31" i="13"/>
  <c r="A38" i="13"/>
  <c r="A39" i="13" s="1"/>
  <c r="A40" i="13" s="1"/>
  <c r="A41" i="13" s="1"/>
  <c r="A42" i="13" s="1"/>
  <c r="A43" i="13" s="1"/>
  <c r="A44" i="13" s="1"/>
  <c r="A45" i="13" s="1"/>
  <c r="A46" i="13" s="1"/>
  <c r="A47" i="13" s="1"/>
  <c r="G23" i="13"/>
  <c r="I117" i="12"/>
  <c r="H117" i="12"/>
  <c r="D51" i="7" s="1"/>
  <c r="G117" i="12"/>
  <c r="I128" i="12"/>
  <c r="H128" i="12"/>
  <c r="D52" i="7" s="1"/>
  <c r="G128" i="12"/>
  <c r="I137" i="12"/>
  <c r="H137" i="12"/>
  <c r="D53" i="7" s="1"/>
  <c r="G137" i="12"/>
  <c r="I142" i="12"/>
  <c r="H142" i="12"/>
  <c r="D55" i="7" s="1"/>
  <c r="G142" i="12"/>
  <c r="I148" i="12"/>
  <c r="H148" i="12"/>
  <c r="D56" i="7" s="1"/>
  <c r="G148" i="12"/>
  <c r="I153" i="12"/>
  <c r="H153" i="12"/>
  <c r="D57" i="7" s="1"/>
  <c r="G153" i="12"/>
  <c r="I159" i="12"/>
  <c r="H159" i="12"/>
  <c r="D58" i="7" s="1"/>
  <c r="G159" i="12"/>
  <c r="I172" i="12"/>
  <c r="H172" i="12"/>
  <c r="D59" i="7" s="1"/>
  <c r="G172" i="12"/>
  <c r="F172" i="12"/>
  <c r="F159" i="12"/>
  <c r="F153" i="12"/>
  <c r="F148" i="12"/>
  <c r="F142" i="12"/>
  <c r="F137" i="12"/>
  <c r="F128" i="12"/>
  <c r="F117" i="12"/>
  <c r="I104" i="12"/>
  <c r="H104" i="12"/>
  <c r="D50" i="7" s="1"/>
  <c r="G104" i="12"/>
  <c r="F104" i="12"/>
  <c r="I95" i="12"/>
  <c r="H95" i="12"/>
  <c r="D37" i="7" s="1"/>
  <c r="G95" i="12"/>
  <c r="F95" i="12"/>
  <c r="I63" i="12"/>
  <c r="H63" i="12"/>
  <c r="D32" i="7" s="1"/>
  <c r="G63" i="12"/>
  <c r="F63" i="12"/>
  <c r="I52" i="12"/>
  <c r="H52" i="12"/>
  <c r="G52" i="12"/>
  <c r="F52" i="12"/>
  <c r="J64" i="17"/>
  <c r="J65" i="17"/>
  <c r="J66" i="17"/>
  <c r="J62" i="17"/>
  <c r="J63" i="17"/>
  <c r="J69" i="17"/>
  <c r="J70" i="17"/>
  <c r="J61" i="17"/>
  <c r="J59" i="17"/>
  <c r="A58" i="17"/>
  <c r="A59" i="17" s="1"/>
  <c r="A60" i="17" s="1"/>
  <c r="A61" i="17" s="1"/>
  <c r="A62" i="17" s="1"/>
  <c r="A63" i="17" s="1"/>
  <c r="A64" i="17" s="1"/>
  <c r="A65" i="17" s="1"/>
  <c r="A104" i="17"/>
  <c r="A105" i="17" s="1"/>
  <c r="J75" i="17"/>
  <c r="J60" i="17"/>
  <c r="J58" i="17"/>
  <c r="A122" i="17"/>
  <c r="A123" i="17" s="1"/>
  <c r="A124" i="17" s="1"/>
  <c r="A125" i="17" s="1"/>
  <c r="A126" i="17" s="1"/>
  <c r="A127" i="17" s="1"/>
  <c r="A110" i="17"/>
  <c r="A111" i="17" s="1"/>
  <c r="A48" i="13" l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128" i="17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62" i="17" s="1"/>
  <c r="A163" i="17" s="1"/>
  <c r="A164" i="17" s="1"/>
  <c r="A165" i="17" s="1"/>
  <c r="A166" i="17" s="1"/>
  <c r="A167" i="17" s="1"/>
  <c r="A168" i="17" s="1"/>
  <c r="A169" i="17" s="1"/>
  <c r="A170" i="17" s="1"/>
  <c r="A171" i="17" s="1"/>
  <c r="A172" i="17" s="1"/>
  <c r="A173" i="17" s="1"/>
  <c r="A174" i="17" s="1"/>
  <c r="A175" i="17" s="1"/>
  <c r="A176" i="17" s="1"/>
  <c r="A177" i="17" s="1"/>
  <c r="A178" i="17" s="1"/>
  <c r="A112" i="17"/>
  <c r="A113" i="17" s="1"/>
  <c r="A114" i="17" s="1"/>
  <c r="A115" i="17" s="1"/>
  <c r="A116" i="17" s="1"/>
  <c r="A117" i="17" s="1"/>
  <c r="I173" i="12"/>
  <c r="D61" i="7" s="1"/>
  <c r="F173" i="12"/>
  <c r="G173" i="12"/>
  <c r="H173" i="12"/>
  <c r="D31" i="7"/>
  <c r="D54" i="7"/>
  <c r="A66" i="17"/>
  <c r="A67" i="17" l="1"/>
  <c r="A68" i="17" s="1"/>
  <c r="A69" i="17" s="1"/>
  <c r="A70" i="17" s="1"/>
  <c r="B19" i="16" l="1"/>
  <c r="K108" i="16" l="1"/>
  <c r="K107" i="16"/>
  <c r="K103" i="16"/>
  <c r="K101" i="16"/>
  <c r="K100" i="16"/>
  <c r="B108" i="16"/>
  <c r="B107" i="16"/>
  <c r="B103" i="16"/>
  <c r="B102" i="16"/>
  <c r="C3" i="13"/>
  <c r="F15" i="7"/>
  <c r="K109" i="16" l="1"/>
  <c r="B84" i="16"/>
  <c r="B83" i="16"/>
  <c r="E83" i="16"/>
  <c r="K99" i="16" l="1"/>
  <c r="B20" i="16"/>
  <c r="B21" i="16" s="1"/>
  <c r="B85" i="16" s="1"/>
  <c r="B86" i="16" s="1"/>
  <c r="K113" i="16"/>
  <c r="B3" i="11"/>
  <c r="C3" i="10"/>
  <c r="C11" i="7"/>
  <c r="G17" i="7" s="1"/>
  <c r="C12" i="7"/>
  <c r="G25" i="7" s="1"/>
  <c r="G26" i="7" s="1"/>
  <c r="C13" i="7"/>
  <c r="G20" i="7" s="1"/>
  <c r="G23" i="7" s="1"/>
  <c r="C14" i="7"/>
  <c r="G28" i="7" s="1"/>
  <c r="D3" i="17"/>
  <c r="J162" i="17"/>
  <c r="J163" i="17"/>
  <c r="J164" i="17"/>
  <c r="J165" i="17"/>
  <c r="J166" i="17"/>
  <c r="J167" i="17"/>
  <c r="J168" i="17"/>
  <c r="J169" i="17"/>
  <c r="J170" i="17"/>
  <c r="J171" i="17"/>
  <c r="J172" i="17"/>
  <c r="J173" i="17"/>
  <c r="J174" i="17"/>
  <c r="J175" i="17"/>
  <c r="J176" i="17"/>
  <c r="J177" i="17"/>
  <c r="J110" i="17"/>
  <c r="J111" i="17"/>
  <c r="K106" i="16"/>
  <c r="B101" i="16"/>
  <c r="B109" i="16"/>
  <c r="B106" i="16"/>
  <c r="B100" i="16"/>
  <c r="E84" i="16"/>
  <c r="B88" i="16" s="1"/>
  <c r="K114" i="16" s="1"/>
  <c r="E55" i="16"/>
  <c r="E54" i="16"/>
  <c r="E53" i="16"/>
  <c r="B55" i="16"/>
  <c r="B54" i="16"/>
  <c r="B53" i="16"/>
  <c r="J121" i="17"/>
  <c r="J122" i="17"/>
  <c r="J123" i="17"/>
  <c r="J124" i="17"/>
  <c r="J125" i="17"/>
  <c r="J126" i="17"/>
  <c r="J127" i="17"/>
  <c r="J130" i="17"/>
  <c r="J131" i="17"/>
  <c r="J132" i="17"/>
  <c r="J133" i="17"/>
  <c r="J134" i="17"/>
  <c r="J135" i="17"/>
  <c r="J136" i="17"/>
  <c r="J137" i="17"/>
  <c r="J138" i="17"/>
  <c r="J139" i="17"/>
  <c r="J161" i="17"/>
  <c r="J178" i="17"/>
  <c r="J109" i="17"/>
  <c r="J114" i="17"/>
  <c r="J117" i="17"/>
  <c r="J25" i="17"/>
  <c r="J57" i="17"/>
  <c r="H179" i="17"/>
  <c r="H118" i="17"/>
  <c r="H71" i="17"/>
  <c r="E71" i="17"/>
  <c r="E179" i="17"/>
  <c r="J74" i="17"/>
  <c r="J103" i="17"/>
  <c r="J104" i="17"/>
  <c r="J105" i="17"/>
  <c r="H106" i="17"/>
  <c r="E106" i="17"/>
  <c r="L3" i="16"/>
  <c r="L4" i="16" s="1"/>
  <c r="L5" i="16" s="1"/>
  <c r="L6" i="16" s="1"/>
  <c r="L7" i="16" s="1"/>
  <c r="L8" i="16" s="1"/>
  <c r="L9" i="16" s="1"/>
  <c r="L13" i="16" s="1"/>
  <c r="L14" i="16" s="1"/>
  <c r="L15" i="16" s="1"/>
  <c r="L16" i="16" s="1"/>
  <c r="L17" i="16" s="1"/>
  <c r="L18" i="16" s="1"/>
  <c r="L19" i="16" s="1"/>
  <c r="L20" i="16" s="1"/>
  <c r="L21" i="16" s="1"/>
  <c r="L22" i="16" s="1"/>
  <c r="L23" i="16" s="1"/>
  <c r="L24" i="16" s="1"/>
  <c r="L27" i="16" s="1"/>
  <c r="L28" i="16" s="1"/>
  <c r="L29" i="16" s="1"/>
  <c r="L30" i="16" s="1"/>
  <c r="L31" i="16" s="1"/>
  <c r="L32" i="16" s="1"/>
  <c r="L33" i="16" s="1"/>
  <c r="L34" i="16" s="1"/>
  <c r="L35" i="16" s="1"/>
  <c r="L36" i="16" s="1"/>
  <c r="L41" i="16" s="1"/>
  <c r="L42" i="16" s="1"/>
  <c r="L43" i="16" s="1"/>
  <c r="L44" i="16" s="1"/>
  <c r="L45" i="16" s="1"/>
  <c r="L46" i="16" s="1"/>
  <c r="L47" i="16" s="1"/>
  <c r="L48" i="16" s="1"/>
  <c r="L49" i="16" s="1"/>
  <c r="L50" i="16" s="1"/>
  <c r="L51" i="16" s="1"/>
  <c r="L54" i="16" s="1"/>
  <c r="L55" i="16" s="1"/>
  <c r="L56" i="16" s="1"/>
  <c r="L57" i="16" s="1"/>
  <c r="L58" i="16" s="1"/>
  <c r="L59" i="16" s="1"/>
  <c r="L60" i="16" s="1"/>
  <c r="L61" i="16" s="1"/>
  <c r="L62" i="16" s="1"/>
  <c r="L67" i="16" s="1"/>
  <c r="L68" i="16" s="1"/>
  <c r="L69" i="16" s="1"/>
  <c r="L70" i="16" s="1"/>
  <c r="L71" i="16" s="1"/>
  <c r="L72" i="16" s="1"/>
  <c r="L75" i="16" s="1"/>
  <c r="L76" i="16" s="1"/>
  <c r="L77" i="16" s="1"/>
  <c r="L78" i="16" s="1"/>
  <c r="L79" i="16" s="1"/>
  <c r="L80" i="16" s="1"/>
  <c r="L81" i="16" s="1"/>
  <c r="L82" i="16" s="1"/>
  <c r="L83" i="16" s="1"/>
  <c r="L84" i="16" s="1"/>
  <c r="L85" i="16" s="1"/>
  <c r="L86" i="16" s="1"/>
  <c r="L87" i="16" s="1"/>
  <c r="L88" i="16" s="1"/>
  <c r="L89" i="16" s="1"/>
  <c r="L90" i="16" s="1"/>
  <c r="L93" i="16" s="1"/>
  <c r="L97" i="16" s="1"/>
  <c r="L100" i="16" s="1"/>
  <c r="L101" i="16" s="1"/>
  <c r="L102" i="16" s="1"/>
  <c r="L103" i="16" s="1"/>
  <c r="L104" i="16" s="1"/>
  <c r="L105" i="16" s="1"/>
  <c r="L106" i="16" s="1"/>
  <c r="L107" i="16" s="1"/>
  <c r="L108" i="16" s="1"/>
  <c r="L109" i="16" s="1"/>
  <c r="L112" i="16" s="1"/>
  <c r="L113" i="16" s="1"/>
  <c r="L114" i="16" s="1"/>
  <c r="L115" i="16" s="1"/>
  <c r="L116" i="16" s="1"/>
  <c r="L117" i="16" s="1"/>
  <c r="L118" i="16" s="1"/>
  <c r="L119" i="16" s="1"/>
  <c r="L120" i="16" s="1"/>
  <c r="L121" i="16" s="1"/>
  <c r="L122" i="16" s="1"/>
  <c r="L123" i="16" s="1"/>
  <c r="L124" i="16" s="1"/>
  <c r="L125" i="16" s="1"/>
  <c r="L126" i="16" s="1"/>
  <c r="L127" i="16" s="1"/>
  <c r="L128" i="16" s="1"/>
  <c r="L129" i="16" s="1"/>
  <c r="L130" i="16" s="1"/>
  <c r="L131" i="16" s="1"/>
  <c r="L132" i="16" s="1"/>
  <c r="L133" i="16" s="1"/>
  <c r="L134" i="16" s="1"/>
  <c r="L135" i="16" s="1"/>
  <c r="L136" i="16" s="1"/>
  <c r="L137" i="16" s="1"/>
  <c r="L138" i="16" s="1"/>
  <c r="L139" i="16" s="1"/>
  <c r="L140" i="16" s="1"/>
  <c r="L141" i="16" s="1"/>
  <c r="L142" i="16" s="1"/>
  <c r="L143" i="16" s="1"/>
  <c r="L144" i="16" s="1"/>
  <c r="L145" i="16" s="1"/>
  <c r="L146" i="16" s="1"/>
  <c r="L147" i="16" s="1"/>
  <c r="L148" i="16" s="1"/>
  <c r="L149" i="16" s="1"/>
  <c r="L153" i="16" s="1"/>
  <c r="L156" i="16" s="1"/>
  <c r="L159" i="16" s="1"/>
  <c r="L160" i="16" s="1"/>
  <c r="L161" i="16" s="1"/>
  <c r="L162" i="16" s="1"/>
  <c r="L163" i="16" s="1"/>
  <c r="L164" i="16" s="1"/>
  <c r="L167" i="16" s="1"/>
  <c r="L168" i="16" s="1"/>
  <c r="L172" i="16" s="1"/>
  <c r="L173" i="16" s="1"/>
  <c r="L174" i="16" s="1"/>
  <c r="L175" i="16" s="1"/>
  <c r="L176" i="16" s="1"/>
  <c r="L181" i="16" s="1"/>
  <c r="L182" i="16" s="1"/>
  <c r="L183" i="16" s="1"/>
  <c r="L184" i="16" s="1"/>
  <c r="L185" i="16" s="1"/>
  <c r="L186" i="16" s="1"/>
  <c r="L187" i="16" s="1"/>
  <c r="L188" i="16" s="1"/>
  <c r="L189" i="16" s="1"/>
  <c r="L190" i="16" s="1"/>
  <c r="L191" i="16" s="1"/>
  <c r="L192" i="16" s="1"/>
  <c r="L193" i="16" s="1"/>
  <c r="L194" i="16" s="1"/>
  <c r="L195" i="16" s="1"/>
  <c r="L196" i="16" s="1"/>
  <c r="L197" i="16" s="1"/>
  <c r="L198" i="16" s="1"/>
  <c r="L199" i="16" s="1"/>
  <c r="L200" i="16" s="1"/>
  <c r="L201" i="16" s="1"/>
  <c r="L202" i="16" s="1"/>
  <c r="L203" i="16" s="1"/>
  <c r="L204" i="16" s="1"/>
  <c r="L205" i="16" s="1"/>
  <c r="L206" i="16" s="1"/>
  <c r="L207" i="16" s="1"/>
  <c r="L208" i="16" s="1"/>
  <c r="L209" i="16" s="1"/>
  <c r="L210" i="16" s="1"/>
  <c r="L211" i="16" s="1"/>
  <c r="L212" i="16" s="1"/>
  <c r="L213" i="16" s="1"/>
  <c r="L214" i="16" s="1"/>
  <c r="L215" i="16" s="1"/>
  <c r="L216" i="16" s="1"/>
  <c r="L217" i="16" s="1"/>
  <c r="L218" i="16" s="1"/>
  <c r="L219" i="16" s="1"/>
  <c r="L220" i="16" s="1"/>
  <c r="L221" i="16" s="1"/>
  <c r="L222" i="16" s="1"/>
  <c r="L223" i="16" s="1"/>
  <c r="L224" i="16" s="1"/>
  <c r="L225" i="16" s="1"/>
  <c r="L226" i="16" s="1"/>
  <c r="L227" i="16" s="1"/>
  <c r="L228" i="16" s="1"/>
  <c r="L229" i="16" s="1"/>
  <c r="L230" i="16" s="1"/>
  <c r="L231" i="16" s="1"/>
  <c r="L232" i="16" s="1"/>
  <c r="L233" i="16" s="1"/>
  <c r="L234" i="16" s="1"/>
  <c r="L235" i="16" s="1"/>
  <c r="L236" i="16" s="1"/>
  <c r="L237" i="16" s="1"/>
  <c r="L238" i="16" s="1"/>
  <c r="L239" i="16" s="1"/>
  <c r="L240" i="16" s="1"/>
  <c r="L241" i="16" s="1"/>
  <c r="L242" i="16" s="1"/>
  <c r="L243" i="16" s="1"/>
  <c r="L244" i="16" s="1"/>
  <c r="L245" i="16" s="1"/>
  <c r="L246" i="16" s="1"/>
  <c r="L247" i="16" s="1"/>
  <c r="L248" i="16" s="1"/>
  <c r="L249" i="16" s="1"/>
  <c r="L250" i="16" s="1"/>
  <c r="L251" i="16" s="1"/>
  <c r="L252" i="16" s="1"/>
  <c r="L253" i="16" s="1"/>
  <c r="L254" i="16" s="1"/>
  <c r="L255" i="16" s="1"/>
  <c r="L256" i="16" s="1"/>
  <c r="L257" i="16" s="1"/>
  <c r="L258" i="16" s="1"/>
  <c r="L259" i="16" s="1"/>
  <c r="L260" i="16" s="1"/>
  <c r="L261" i="16" s="1"/>
  <c r="L262" i="16" s="1"/>
  <c r="L263" i="16" s="1"/>
  <c r="L264" i="16" s="1"/>
  <c r="L265" i="16" s="1"/>
  <c r="L266" i="16" s="1"/>
  <c r="L267" i="16" s="1"/>
  <c r="L268" i="16" s="1"/>
  <c r="L269" i="16" s="1"/>
  <c r="L270" i="16" s="1"/>
  <c r="L271" i="16" s="1"/>
  <c r="L272" i="16" s="1"/>
  <c r="L273" i="16" s="1"/>
  <c r="L274" i="16" s="1"/>
  <c r="L275" i="16" s="1"/>
  <c r="L276" i="16" s="1"/>
  <c r="L277" i="16" s="1"/>
  <c r="L278" i="16" s="1"/>
  <c r="L279" i="16" s="1"/>
  <c r="L280" i="16" s="1"/>
  <c r="L281" i="16" s="1"/>
  <c r="L282" i="16" s="1"/>
  <c r="L283" i="16" s="1"/>
  <c r="L284" i="16" s="1"/>
  <c r="L285" i="16" s="1"/>
  <c r="L286" i="16" s="1"/>
  <c r="L287" i="16" s="1"/>
  <c r="L288" i="16" s="1"/>
  <c r="L289" i="16" s="1"/>
  <c r="L290" i="16" s="1"/>
  <c r="L291" i="16" s="1"/>
  <c r="L292" i="16" s="1"/>
  <c r="L293" i="16" s="1"/>
  <c r="L294" i="16" s="1"/>
  <c r="L295" i="16" s="1"/>
  <c r="L296" i="16" s="1"/>
  <c r="L297" i="16" s="1"/>
  <c r="L298" i="16" s="1"/>
  <c r="L299" i="16" s="1"/>
  <c r="L300" i="16" s="1"/>
  <c r="L301" i="16" s="1"/>
  <c r="L302" i="16" s="1"/>
  <c r="L303" i="16" s="1"/>
  <c r="L304" i="16" s="1"/>
  <c r="L305" i="16" s="1"/>
  <c r="L306" i="16" s="1"/>
  <c r="L307" i="16" s="1"/>
  <c r="L308" i="16" s="1"/>
  <c r="L309" i="16" s="1"/>
  <c r="L310" i="16" s="1"/>
  <c r="L311" i="16" s="1"/>
  <c r="L312" i="16" s="1"/>
  <c r="L313" i="16" s="1"/>
  <c r="L314" i="16" s="1"/>
  <c r="L315" i="16" s="1"/>
  <c r="L316" i="16" s="1"/>
  <c r="L317" i="16" s="1"/>
  <c r="L318" i="16" s="1"/>
  <c r="L319" i="16" s="1"/>
  <c r="L320" i="16" s="1"/>
  <c r="L321" i="16" s="1"/>
  <c r="L322" i="16" s="1"/>
  <c r="L323" i="16" s="1"/>
  <c r="L324" i="16" s="1"/>
  <c r="L325" i="16" s="1"/>
  <c r="L326" i="16" s="1"/>
  <c r="L327" i="16" s="1"/>
  <c r="L328" i="16" s="1"/>
  <c r="L329" i="16" s="1"/>
  <c r="L330" i="16" s="1"/>
  <c r="L331" i="16" s="1"/>
  <c r="L332" i="16" s="1"/>
  <c r="L333" i="16" s="1"/>
  <c r="L334" i="16" s="1"/>
  <c r="L335" i="16" s="1"/>
  <c r="L336" i="16" s="1"/>
  <c r="L337" i="16" s="1"/>
  <c r="L338" i="16" s="1"/>
  <c r="L339" i="16" s="1"/>
  <c r="L340" i="16" s="1"/>
  <c r="L341" i="16" s="1"/>
  <c r="L342" i="16" s="1"/>
  <c r="L343" i="16" s="1"/>
  <c r="L344" i="16" s="1"/>
  <c r="L345" i="16" s="1"/>
  <c r="L346" i="16" s="1"/>
  <c r="L347" i="16" s="1"/>
  <c r="L348" i="16" s="1"/>
  <c r="L349" i="16" s="1"/>
  <c r="L350" i="16" s="1"/>
  <c r="L351" i="16" s="1"/>
  <c r="L352" i="16" s="1"/>
  <c r="L353" i="16" s="1"/>
  <c r="L354" i="16" s="1"/>
  <c r="L355" i="16" s="1"/>
  <c r="L356" i="16" s="1"/>
  <c r="L357" i="16" s="1"/>
  <c r="L358" i="16" s="1"/>
  <c r="L359" i="16" s="1"/>
  <c r="L360" i="16" s="1"/>
  <c r="L361" i="16" s="1"/>
  <c r="L362" i="16" s="1"/>
  <c r="L363" i="16" s="1"/>
  <c r="L364" i="16" s="1"/>
  <c r="L365" i="16" s="1"/>
  <c r="L366" i="16" s="1"/>
  <c r="L367" i="16" s="1"/>
  <c r="L368" i="16" s="1"/>
  <c r="L369" i="16" s="1"/>
  <c r="L370" i="16" s="1"/>
  <c r="L371" i="16" s="1"/>
  <c r="L372" i="16" s="1"/>
  <c r="L373" i="16" s="1"/>
  <c r="L374" i="16" s="1"/>
  <c r="L375" i="16" s="1"/>
  <c r="L376" i="16" s="1"/>
  <c r="L377" i="16" s="1"/>
  <c r="L378" i="16" s="1"/>
  <c r="L379" i="16" s="1"/>
  <c r="L380" i="16" s="1"/>
  <c r="L381" i="16" s="1"/>
  <c r="L382" i="16" s="1"/>
  <c r="L383" i="16" s="1"/>
  <c r="L384" i="16" s="1"/>
  <c r="L385" i="16" s="1"/>
  <c r="L386" i="16" s="1"/>
  <c r="L387" i="16" s="1"/>
  <c r="L388" i="16" s="1"/>
  <c r="L389" i="16" s="1"/>
  <c r="L390" i="16" s="1"/>
  <c r="L391" i="16" s="1"/>
  <c r="L392" i="16" s="1"/>
  <c r="L393" i="16" s="1"/>
  <c r="L394" i="16" s="1"/>
  <c r="L395" i="16" s="1"/>
  <c r="L396" i="16" s="1"/>
  <c r="L397" i="16" s="1"/>
  <c r="L398" i="16" s="1"/>
  <c r="L399" i="16" s="1"/>
  <c r="L400" i="16" s="1"/>
  <c r="L401" i="16" s="1"/>
  <c r="L402" i="16" s="1"/>
  <c r="L403" i="16" s="1"/>
  <c r="L404" i="16" s="1"/>
  <c r="L405" i="16" s="1"/>
  <c r="L406" i="16" s="1"/>
  <c r="L407" i="16" s="1"/>
  <c r="L408" i="16" s="1"/>
  <c r="L409" i="16" s="1"/>
  <c r="L410" i="16" s="1"/>
  <c r="L411" i="16" s="1"/>
  <c r="L412" i="16" s="1"/>
  <c r="L413" i="16" s="1"/>
  <c r="L414" i="16" s="1"/>
  <c r="L415" i="16" s="1"/>
  <c r="L416" i="16" s="1"/>
  <c r="L417" i="16" s="1"/>
  <c r="L418" i="16" s="1"/>
  <c r="L419" i="16" s="1"/>
  <c r="L420" i="16" s="1"/>
  <c r="L421" i="16" s="1"/>
  <c r="L422" i="16" s="1"/>
  <c r="L423" i="16" s="1"/>
  <c r="L424" i="16" s="1"/>
  <c r="L425" i="16" s="1"/>
  <c r="L426" i="16" s="1"/>
  <c r="L427" i="16" s="1"/>
  <c r="L428" i="16" s="1"/>
  <c r="L429" i="16" s="1"/>
  <c r="L430" i="16" s="1"/>
  <c r="L431" i="16" s="1"/>
  <c r="L432" i="16" s="1"/>
  <c r="L433" i="16" s="1"/>
  <c r="L434" i="16" s="1"/>
  <c r="L435" i="16" s="1"/>
  <c r="L436" i="16" s="1"/>
  <c r="L437" i="16" s="1"/>
  <c r="L438" i="16" s="1"/>
  <c r="L439" i="16" s="1"/>
  <c r="L440" i="16" s="1"/>
  <c r="L441" i="16" s="1"/>
  <c r="L442" i="16" s="1"/>
  <c r="L443" i="16" s="1"/>
  <c r="L444" i="16" s="1"/>
  <c r="L445" i="16" s="1"/>
  <c r="L446" i="16" s="1"/>
  <c r="L447" i="16" s="1"/>
  <c r="L448" i="16" s="1"/>
  <c r="L449" i="16" s="1"/>
  <c r="L450" i="16" s="1"/>
  <c r="L451" i="16" s="1"/>
  <c r="L452" i="16" s="1"/>
  <c r="L453" i="16" s="1"/>
  <c r="L454" i="16" s="1"/>
  <c r="L455" i="16" s="1"/>
  <c r="L456" i="16" s="1"/>
  <c r="L457" i="16" s="1"/>
  <c r="L458" i="16" s="1"/>
  <c r="L459" i="16" s="1"/>
  <c r="L460" i="16" s="1"/>
  <c r="L461" i="16" s="1"/>
  <c r="L462" i="16" s="1"/>
  <c r="L463" i="16" s="1"/>
  <c r="L464" i="16" s="1"/>
  <c r="L465" i="16" s="1"/>
  <c r="L466" i="16" s="1"/>
  <c r="L467" i="16" s="1"/>
  <c r="L468" i="16" s="1"/>
  <c r="L469" i="16" s="1"/>
  <c r="L470" i="16" s="1"/>
  <c r="L471" i="16" s="1"/>
  <c r="L472" i="16" s="1"/>
  <c r="L473" i="16" s="1"/>
  <c r="L474" i="16" s="1"/>
  <c r="L475" i="16" s="1"/>
  <c r="L476" i="16" s="1"/>
  <c r="L477" i="16" s="1"/>
  <c r="L478" i="16" s="1"/>
  <c r="L479" i="16" s="1"/>
  <c r="L480" i="16" s="1"/>
  <c r="L481" i="16" s="1"/>
  <c r="L482" i="16" s="1"/>
  <c r="L483" i="16" s="1"/>
  <c r="L484" i="16" s="1"/>
  <c r="L485" i="16" s="1"/>
  <c r="L486" i="16" s="1"/>
  <c r="L487" i="16" s="1"/>
  <c r="L488" i="16" s="1"/>
  <c r="L489" i="16" s="1"/>
  <c r="L490" i="16" s="1"/>
  <c r="L491" i="16" s="1"/>
  <c r="L492" i="16" s="1"/>
  <c r="L493" i="16" s="1"/>
  <c r="L494" i="16" s="1"/>
  <c r="L495" i="16" s="1"/>
  <c r="L496" i="16" s="1"/>
  <c r="L497" i="16" s="1"/>
  <c r="L498" i="16" s="1"/>
  <c r="L499" i="16" s="1"/>
  <c r="L500" i="16" s="1"/>
  <c r="L501" i="16" s="1"/>
  <c r="L502" i="16" s="1"/>
  <c r="L503" i="16" s="1"/>
  <c r="L504" i="16" s="1"/>
  <c r="L505" i="16" s="1"/>
  <c r="L506" i="16" s="1"/>
  <c r="L507" i="16" s="1"/>
  <c r="L508" i="16" s="1"/>
  <c r="L509" i="16" s="1"/>
  <c r="L510" i="16" s="1"/>
  <c r="L511" i="16" s="1"/>
  <c r="L512" i="16" s="1"/>
  <c r="L513" i="16" s="1"/>
  <c r="L514" i="16" s="1"/>
  <c r="L515" i="16" s="1"/>
  <c r="L516" i="16" s="1"/>
  <c r="L517" i="16" s="1"/>
  <c r="L518" i="16" s="1"/>
  <c r="L519" i="16" s="1"/>
  <c r="L520" i="16" s="1"/>
  <c r="L521" i="16" s="1"/>
  <c r="L522" i="16" s="1"/>
  <c r="L523" i="16" s="1"/>
  <c r="L524" i="16" s="1"/>
  <c r="L525" i="16" s="1"/>
  <c r="L526" i="16" s="1"/>
  <c r="L527" i="16" s="1"/>
  <c r="L528" i="16" s="1"/>
  <c r="L529" i="16" s="1"/>
  <c r="L530" i="16" s="1"/>
  <c r="L531" i="16" s="1"/>
  <c r="L532" i="16" s="1"/>
  <c r="L533" i="16" s="1"/>
  <c r="L534" i="16" s="1"/>
  <c r="L535" i="16" s="1"/>
  <c r="L536" i="16" s="1"/>
  <c r="L537" i="16" s="1"/>
  <c r="L538" i="16" s="1"/>
  <c r="L539" i="16" s="1"/>
  <c r="L540" i="16" s="1"/>
  <c r="L541" i="16" s="1"/>
  <c r="L542" i="16" s="1"/>
  <c r="L543" i="16" s="1"/>
  <c r="L544" i="16" s="1"/>
  <c r="L545" i="16" s="1"/>
  <c r="L546" i="16" s="1"/>
  <c r="L547" i="16" s="1"/>
  <c r="L548" i="16" s="1"/>
  <c r="L549" i="16" s="1"/>
  <c r="L550" i="16" s="1"/>
  <c r="L551" i="16" s="1"/>
  <c r="L552" i="16" s="1"/>
  <c r="L553" i="16" s="1"/>
  <c r="L554" i="16" s="1"/>
  <c r="L555" i="16" s="1"/>
  <c r="L556" i="16" s="1"/>
  <c r="L557" i="16" s="1"/>
  <c r="L558" i="16" s="1"/>
  <c r="L559" i="16" s="1"/>
  <c r="L560" i="16" s="1"/>
  <c r="L561" i="16" s="1"/>
  <c r="L562" i="16" s="1"/>
  <c r="L563" i="16" s="1"/>
  <c r="L564" i="16" s="1"/>
  <c r="L565" i="16" s="1"/>
  <c r="L566" i="16" s="1"/>
  <c r="L567" i="16" s="1"/>
  <c r="L568" i="16" s="1"/>
  <c r="L569" i="16" s="1"/>
  <c r="L570" i="16" s="1"/>
  <c r="L571" i="16" s="1"/>
  <c r="L572" i="16" s="1"/>
  <c r="L573" i="16" s="1"/>
  <c r="L574" i="16" s="1"/>
  <c r="L575" i="16" s="1"/>
  <c r="L576" i="16" s="1"/>
  <c r="L577" i="16" s="1"/>
  <c r="L578" i="16" s="1"/>
  <c r="L579" i="16" s="1"/>
  <c r="L580" i="16" s="1"/>
  <c r="L581" i="16" s="1"/>
  <c r="L582" i="16" s="1"/>
  <c r="L583" i="16" s="1"/>
  <c r="L584" i="16" s="1"/>
  <c r="L585" i="16" s="1"/>
  <c r="L586" i="16" s="1"/>
  <c r="L587" i="16" s="1"/>
  <c r="L588" i="16" s="1"/>
  <c r="L589" i="16" s="1"/>
  <c r="L590" i="16" s="1"/>
  <c r="L591" i="16" s="1"/>
  <c r="L592" i="16" s="1"/>
  <c r="L593" i="16" s="1"/>
  <c r="L594" i="16" s="1"/>
  <c r="L595" i="16" s="1"/>
  <c r="L596" i="16" s="1"/>
  <c r="L597" i="16" s="1"/>
  <c r="L598" i="16" s="1"/>
  <c r="L599" i="16" s="1"/>
  <c r="L600" i="16" s="1"/>
  <c r="L601" i="16" s="1"/>
  <c r="L602" i="16" s="1"/>
  <c r="L603" i="16" s="1"/>
  <c r="L604" i="16" s="1"/>
  <c r="L605" i="16" s="1"/>
  <c r="L606" i="16" s="1"/>
  <c r="L607" i="16" s="1"/>
  <c r="L608" i="16" s="1"/>
  <c r="L609" i="16" s="1"/>
  <c r="L610" i="16" s="1"/>
  <c r="L611" i="16" s="1"/>
  <c r="L612" i="16" s="1"/>
  <c r="L613" i="16" s="1"/>
  <c r="L614" i="16" s="1"/>
  <c r="L615" i="16" s="1"/>
  <c r="L616" i="16" s="1"/>
  <c r="L617" i="16" s="1"/>
  <c r="K102" i="16"/>
  <c r="G38" i="13"/>
  <c r="G39" i="13"/>
  <c r="G40" i="13"/>
  <c r="G41" i="13"/>
  <c r="G42" i="13"/>
  <c r="G43" i="13"/>
  <c r="G44" i="13"/>
  <c r="G45" i="13"/>
  <c r="G29" i="13"/>
  <c r="G30" i="13"/>
  <c r="G37" i="13"/>
  <c r="G51" i="13"/>
  <c r="G52" i="13"/>
  <c r="G53" i="13"/>
  <c r="G54" i="13"/>
  <c r="G55" i="13"/>
  <c r="G56" i="13"/>
  <c r="G57" i="13"/>
  <c r="G58" i="13"/>
  <c r="G21" i="13"/>
  <c r="G22" i="13"/>
  <c r="G24" i="13"/>
  <c r="D30" i="7"/>
  <c r="D36" i="7"/>
  <c r="D79" i="7"/>
  <c r="E34" i="13"/>
  <c r="F59" i="13"/>
  <c r="D59" i="13"/>
  <c r="F34" i="13"/>
  <c r="D34" i="13"/>
  <c r="F26" i="13"/>
  <c r="G25" i="13" s="1"/>
  <c r="A30" i="13"/>
  <c r="A31" i="13" s="1"/>
  <c r="A32" i="13" s="1"/>
  <c r="A33" i="13" s="1"/>
  <c r="A22" i="13"/>
  <c r="A23" i="13" s="1"/>
  <c r="A24" i="13" s="1"/>
  <c r="A25" i="13" s="1"/>
  <c r="H22" i="12"/>
  <c r="H21" i="12"/>
  <c r="A25" i="10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12" i="10"/>
  <c r="A13" i="10" s="1"/>
  <c r="A14" i="10" s="1"/>
  <c r="A15" i="10" s="1"/>
  <c r="A16" i="10" s="1"/>
  <c r="A17" i="10" s="1"/>
  <c r="A18" i="10" s="1"/>
  <c r="A19" i="10" s="1"/>
  <c r="A20" i="10" s="1"/>
  <c r="G18" i="7" l="1"/>
  <c r="G33" i="7"/>
  <c r="G29" i="7"/>
  <c r="D62" i="13"/>
  <c r="G26" i="13"/>
  <c r="D63" i="7" s="1"/>
  <c r="G59" i="13"/>
  <c r="F62" i="13"/>
  <c r="G34" i="13"/>
  <c r="G181" i="17"/>
  <c r="E181" i="17"/>
  <c r="J118" i="17"/>
  <c r="H181" i="17"/>
  <c r="J106" i="17"/>
  <c r="J179" i="17"/>
  <c r="H183" i="17"/>
  <c r="K111" i="16" s="1"/>
  <c r="J71" i="17"/>
  <c r="B99" i="16"/>
  <c r="B104" i="16" s="1"/>
  <c r="D183" i="17"/>
  <c r="E183" i="17"/>
  <c r="D181" i="17"/>
  <c r="D47" i="7"/>
  <c r="K104" i="16"/>
  <c r="G183" i="17"/>
  <c r="C15" i="7"/>
  <c r="B111" i="16" l="1"/>
  <c r="G31" i="7"/>
  <c r="G36" i="7" s="1"/>
  <c r="G62" i="13"/>
  <c r="E62" i="13" s="1"/>
  <c r="D62" i="7"/>
  <c r="D74" i="7" s="1"/>
  <c r="D81" i="7" s="1"/>
  <c r="J181" i="17"/>
  <c r="J183" i="17"/>
  <c r="E85" i="16"/>
  <c r="E86" i="16" s="1"/>
  <c r="D15" i="7" l="1"/>
  <c r="D24" i="7" s="1"/>
  <c r="D13" i="7"/>
  <c r="D14" i="7"/>
  <c r="D12" i="7"/>
  <c r="D11" i="7"/>
  <c r="D82" i="7" l="1"/>
</calcChain>
</file>

<file path=xl/sharedStrings.xml><?xml version="1.0" encoding="utf-8"?>
<sst xmlns="http://schemas.openxmlformats.org/spreadsheetml/2006/main" count="1298" uniqueCount="807">
  <si>
    <t>Account Number</t>
  </si>
  <si>
    <t>District:</t>
  </si>
  <si>
    <t>BA/BS</t>
  </si>
  <si>
    <t>P-3</t>
  </si>
  <si>
    <t>Special Education</t>
  </si>
  <si>
    <t>In-District Regular/Inclusion Teachers</t>
  </si>
  <si>
    <t>Name of Teacher</t>
  </si>
  <si>
    <t>Nursery (N-K)</t>
  </si>
  <si>
    <t>Sample School</t>
  </si>
  <si>
    <t>Name of School / Provider</t>
  </si>
  <si>
    <t>Date of Hire (mm/dd/yy)</t>
  </si>
  <si>
    <t>Hiring/ Experience</t>
  </si>
  <si>
    <t>Language Abilities</t>
  </si>
  <si>
    <t>Foreign Language Proficiency (See codes)</t>
  </si>
  <si>
    <t>Last Name</t>
  </si>
  <si>
    <t>First Name</t>
  </si>
  <si>
    <t>Jane</t>
  </si>
  <si>
    <t>John</t>
  </si>
  <si>
    <t>Alternate Route</t>
  </si>
  <si>
    <t>INSTRUCTION</t>
  </si>
  <si>
    <t>Salaries of Teachers</t>
  </si>
  <si>
    <t>Other Salaries for Instruction</t>
  </si>
  <si>
    <t>Other Pur. Serv. (400-500)</t>
  </si>
  <si>
    <t>Other Objects</t>
  </si>
  <si>
    <t>SUPPORT SERVICES</t>
  </si>
  <si>
    <t>Other Salaries</t>
  </si>
  <si>
    <t>Rentals</t>
  </si>
  <si>
    <t>Travel</t>
  </si>
  <si>
    <t>Supplies and Materials</t>
  </si>
  <si>
    <t>FACILITIES ACQ. CONSTR. SERVICES</t>
  </si>
  <si>
    <t>Instructional Equipment</t>
  </si>
  <si>
    <t>SUBTOTAL – FAC. ACQ. &amp; CONSTRUCTION</t>
  </si>
  <si>
    <t xml:space="preserve">     TOTAL</t>
  </si>
  <si>
    <t>New Jersey Department of Education</t>
  </si>
  <si>
    <t>NonInstructional Equipment</t>
  </si>
  <si>
    <t>Early Childhood Education Credentials and Certification (Select all that apply)</t>
  </si>
  <si>
    <t>Elementary (K-8) +2 years Preschool Exp.</t>
  </si>
  <si>
    <t>CEAS for P-3</t>
  </si>
  <si>
    <t>CE for P-3</t>
  </si>
  <si>
    <t>Master's Degree</t>
  </si>
  <si>
    <t>Doctoral Degree</t>
  </si>
  <si>
    <t>Total Years of Experience as Lead Teacher in Preschool</t>
  </si>
  <si>
    <t>Preschool Teaching Experience (in years) with Standard, Qualifying Certification</t>
  </si>
  <si>
    <t>Current Salary Step</t>
  </si>
  <si>
    <t>Doe</t>
  </si>
  <si>
    <t>Provider Name</t>
  </si>
  <si>
    <t>Contact Person</t>
  </si>
  <si>
    <t>Address Line 1</t>
  </si>
  <si>
    <t>Address Line 2</t>
  </si>
  <si>
    <t>City</t>
  </si>
  <si>
    <t>Zip Code</t>
  </si>
  <si>
    <t>Area Code + Phone</t>
  </si>
  <si>
    <t>Area Code + Fax</t>
  </si>
  <si>
    <t>Email Address</t>
  </si>
  <si>
    <t>SAMPLE: ABC Childcare Center</t>
  </si>
  <si>
    <t>John Doe</t>
  </si>
  <si>
    <t>1234 Long Street</t>
  </si>
  <si>
    <t>Trenton</t>
  </si>
  <si>
    <t>johndoe@abcchild.com</t>
  </si>
  <si>
    <t>Head Start Agencies</t>
  </si>
  <si>
    <t>Other Private Providers</t>
  </si>
  <si>
    <t>Name of Teacher Assistant</t>
  </si>
  <si>
    <t>Highest Level of Education Attained</t>
  </si>
  <si>
    <t>Early Childhood Education Credentials and Certification (complete all that apply)</t>
  </si>
  <si>
    <t>Total Years of Experience as Teacher or TA in Preschool</t>
  </si>
  <si>
    <t>High School Diploma</t>
  </si>
  <si>
    <t>Associate's Degree</t>
  </si>
  <si>
    <t>BA/BS or higher</t>
  </si>
  <si>
    <t>CDA</t>
  </si>
  <si>
    <t>Number of Hours Towards CDA</t>
  </si>
  <si>
    <t>Other Certification</t>
  </si>
  <si>
    <t>Doe #1</t>
  </si>
  <si>
    <t>Sample Center</t>
  </si>
  <si>
    <t>Doe #2</t>
  </si>
  <si>
    <t>In-District Regular/Inclusion Teacher Assistants</t>
  </si>
  <si>
    <t>Employee Name</t>
  </si>
  <si>
    <t>Job Title</t>
  </si>
  <si>
    <t>Full-Time Equivalent</t>
  </si>
  <si>
    <t>SAMPLE: John Doe</t>
  </si>
  <si>
    <t>Teacher</t>
  </si>
  <si>
    <t>M2</t>
  </si>
  <si>
    <t>SAMPLE: Jane Doe</t>
  </si>
  <si>
    <t>Clerical Worker</t>
  </si>
  <si>
    <t>n/a</t>
  </si>
  <si>
    <r>
      <t xml:space="preserve">Salary Step </t>
    </r>
    <r>
      <rPr>
        <b/>
        <sz val="8"/>
        <rFont val="MS Sans Serif"/>
        <family val="2"/>
      </rPr>
      <t>(if applicable)</t>
    </r>
  </si>
  <si>
    <t>Atlantic</t>
  </si>
  <si>
    <t>Bergen</t>
  </si>
  <si>
    <t>Burlington</t>
  </si>
  <si>
    <t>Camden</t>
  </si>
  <si>
    <t>Cape May</t>
  </si>
  <si>
    <t>County</t>
  </si>
  <si>
    <t>District</t>
  </si>
  <si>
    <t>GCA</t>
  </si>
  <si>
    <t>Division of Early Childhood Education</t>
  </si>
  <si>
    <t>Preschool Education Aid</t>
  </si>
  <si>
    <t>TOTAL ECPA $ AVAILABLE</t>
  </si>
  <si>
    <t xml:space="preserve">     Teacher Salaries</t>
  </si>
  <si>
    <t xml:space="preserve">     Relief Teacher Salaries</t>
  </si>
  <si>
    <t xml:space="preserve">     Teacher stipends for professional development</t>
  </si>
  <si>
    <t xml:space="preserve">     Substitute teacher stipends</t>
  </si>
  <si>
    <t xml:space="preserve">     Teacher Assistant Salaries</t>
  </si>
  <si>
    <t xml:space="preserve">     Substitute teacher assistant stipends</t>
  </si>
  <si>
    <t>Sal. of Principals/Asst. Principals/Program Directors</t>
  </si>
  <si>
    <t>Sal. of other Professional Staff</t>
  </si>
  <si>
    <t>Sal. of Secretarial &amp; Clerical Assistants</t>
  </si>
  <si>
    <t>Personnel Services - Employee Benefits</t>
  </si>
  <si>
    <t>Other Purchased Professional - Education Services</t>
  </si>
  <si>
    <t>Other Purchased Professional Services</t>
  </si>
  <si>
    <t>Purchased Educational Services - Contracted Pre-K</t>
  </si>
  <si>
    <t>Cleaning, Repair and Maintenance Services</t>
  </si>
  <si>
    <t xml:space="preserve">     Fiscal Specialist</t>
  </si>
  <si>
    <t xml:space="preserve">     Custodian</t>
  </si>
  <si>
    <t xml:space="preserve">     Security guard</t>
  </si>
  <si>
    <t>Sal. of Supervisors of Instruction</t>
  </si>
  <si>
    <t>SUBTOTAL – INSTRUCTION</t>
  </si>
  <si>
    <t>SUBTOTAL – SUPPORT SERVICES</t>
  </si>
  <si>
    <t>Facilitator/Coach</t>
  </si>
  <si>
    <t>Family/Parent Liaison</t>
  </si>
  <si>
    <t>Contracted Services - Transp (Btw Home &amp; Sch.)</t>
  </si>
  <si>
    <t>Contracted Services (Field Trips)</t>
  </si>
  <si>
    <t>County:</t>
  </si>
  <si>
    <t>Essex</t>
  </si>
  <si>
    <t>Hunterdon</t>
  </si>
  <si>
    <t>Mercer</t>
  </si>
  <si>
    <t>Sussex</t>
  </si>
  <si>
    <t>Warren</t>
  </si>
  <si>
    <t>Cumberland</t>
  </si>
  <si>
    <t>Description</t>
  </si>
  <si>
    <t>Amount Budgeted</t>
  </si>
  <si>
    <t>Gloucester</t>
  </si>
  <si>
    <t>Hudson</t>
  </si>
  <si>
    <t>Middlesex</t>
  </si>
  <si>
    <t>Monmouth</t>
  </si>
  <si>
    <t>Morris</t>
  </si>
  <si>
    <t>Ocean</t>
  </si>
  <si>
    <t>Passaic</t>
  </si>
  <si>
    <t>Salem</t>
  </si>
  <si>
    <t>Somerset</t>
  </si>
  <si>
    <t>Union</t>
  </si>
  <si>
    <t>Tuition from Individuals</t>
  </si>
  <si>
    <t>20-218-100-</t>
  </si>
  <si>
    <t>20-218-100-101</t>
  </si>
  <si>
    <t>20-218-100-106</t>
  </si>
  <si>
    <t>20-218-100-500</t>
  </si>
  <si>
    <t>20-218-100-600</t>
  </si>
  <si>
    <t>20-218-100-800</t>
  </si>
  <si>
    <t>20-218-200-</t>
  </si>
  <si>
    <t>20-218-200-102</t>
  </si>
  <si>
    <t>20-218-200-103</t>
  </si>
  <si>
    <t>20-218-200-104</t>
  </si>
  <si>
    <t>20-218-200-105</t>
  </si>
  <si>
    <t>20-218-200-110</t>
  </si>
  <si>
    <t>20-218-200-173</t>
  </si>
  <si>
    <t>20-218-200-176</t>
  </si>
  <si>
    <t>20-218-200-200</t>
  </si>
  <si>
    <t>20-218-200-321</t>
  </si>
  <si>
    <t>20-218-200-329</t>
  </si>
  <si>
    <t>20-218-200-330</t>
  </si>
  <si>
    <t>20-218-200-420</t>
  </si>
  <si>
    <t>20-218-200-440</t>
  </si>
  <si>
    <t>20-218-200-511</t>
  </si>
  <si>
    <t>20-218-200-516</t>
  </si>
  <si>
    <t>20-218-200-580</t>
  </si>
  <si>
    <t>20-218-200-600</t>
  </si>
  <si>
    <t>20-218-400-</t>
  </si>
  <si>
    <t>20-218-400-731</t>
  </si>
  <si>
    <t>20-218-400-732</t>
  </si>
  <si>
    <t>Tuition to Other LEA's within the State - Regular</t>
  </si>
  <si>
    <t>20-218-100-561</t>
  </si>
  <si>
    <t>Tuition from Other LEAs</t>
  </si>
  <si>
    <t>Bilingual/Bicultural/ESL Certified</t>
  </si>
  <si>
    <t>Estimated Preschool Education Aid (PEA)</t>
  </si>
  <si>
    <t>Prior Year PEA Carryover</t>
  </si>
  <si>
    <t>Resident General Education Students</t>
  </si>
  <si>
    <t>20-218-200-800</t>
  </si>
  <si>
    <t>Site</t>
  </si>
  <si>
    <t>Contracted Enhanced Head Start Sites (Federal)</t>
  </si>
  <si>
    <t>(Insert site name here.)</t>
  </si>
  <si>
    <t xml:space="preserve">     Subtotal, Contracted Enhanced Head Start Sites</t>
  </si>
  <si>
    <t>Contracted Expanded Head Start Sites (State)</t>
  </si>
  <si>
    <t xml:space="preserve">     Subtotal, Contracted Expanded Head Start Sites</t>
  </si>
  <si>
    <t>Contracted Other Private Provider Sites</t>
  </si>
  <si>
    <t xml:space="preserve">     Subtotal, Contracted Other Provider Sites</t>
  </si>
  <si>
    <t>Total for all Contracted Providers</t>
  </si>
  <si>
    <t>Projected Enrollment</t>
  </si>
  <si>
    <t>Burlington City</t>
  </si>
  <si>
    <t>East Orange</t>
  </si>
  <si>
    <t>Jersey City</t>
  </si>
  <si>
    <t>Union City</t>
  </si>
  <si>
    <t xml:space="preserve">     Teacher Assistant stipends for professional development</t>
  </si>
  <si>
    <r>
      <t>District Withheld Funds</t>
    </r>
    <r>
      <rPr>
        <b/>
        <sz val="10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(enter negative amount)</t>
    </r>
  </si>
  <si>
    <t>Gloucester City</t>
  </si>
  <si>
    <t>Millville City</t>
  </si>
  <si>
    <t>Total Estimated Preschool Education Aid, Tuition, Carryover, and Special Education Funding</t>
  </si>
  <si>
    <t>20-218-200-325</t>
  </si>
  <si>
    <t>Purchased Educational Services - Head Start</t>
  </si>
  <si>
    <t>Miscellaneous Purchased Services</t>
  </si>
  <si>
    <t>20-218-200-590</t>
  </si>
  <si>
    <t>Purchased Professional and Educational Services</t>
  </si>
  <si>
    <t>20-218-100-321</t>
  </si>
  <si>
    <t>Unused Vacation Payment to Terminated/Retired Staff</t>
  </si>
  <si>
    <t>20-218-100-199</t>
  </si>
  <si>
    <t>20-218-200-199</t>
  </si>
  <si>
    <t xml:space="preserve">Highest Level of Education Attained (select one) </t>
  </si>
  <si>
    <t>Teacher Assistants</t>
  </si>
  <si>
    <t>Teachers</t>
  </si>
  <si>
    <t>Supervisors of Instruction</t>
  </si>
  <si>
    <t>Principals/Assistant Principals/Program Directors</t>
  </si>
  <si>
    <t>Other Professional Staff</t>
  </si>
  <si>
    <t xml:space="preserve">Secretarial and Clerical Assistants </t>
  </si>
  <si>
    <t>Fiscal Specialist</t>
  </si>
  <si>
    <t>Custodian</t>
  </si>
  <si>
    <t>Security Guard</t>
  </si>
  <si>
    <t>Family/Parent Liason</t>
  </si>
  <si>
    <t xml:space="preserve">Faciliator/Coach </t>
  </si>
  <si>
    <t>Relief Teachers</t>
  </si>
  <si>
    <t xml:space="preserve">School/Site Name </t>
  </si>
  <si>
    <r>
      <t>Projected GENERAL EDUCATION Enrollment in</t>
    </r>
    <r>
      <rPr>
        <b/>
        <sz val="10"/>
        <rFont val="Arial"/>
        <family val="2"/>
      </rPr>
      <t xml:space="preserve"> District</t>
    </r>
  </si>
  <si>
    <r>
      <t xml:space="preserve">Projected GENERAL EDUCATION Enrollment in </t>
    </r>
    <r>
      <rPr>
        <b/>
        <sz val="10"/>
        <rFont val="Arial"/>
        <family val="2"/>
      </rPr>
      <t>Providers</t>
    </r>
  </si>
  <si>
    <r>
      <t xml:space="preserve">Projected GENERAL EDUCATION Enrollment in </t>
    </r>
    <r>
      <rPr>
        <b/>
        <sz val="10"/>
        <rFont val="Arial"/>
        <family val="2"/>
      </rPr>
      <t>Head Start</t>
    </r>
  </si>
  <si>
    <t>County and District</t>
  </si>
  <si>
    <t>Total Projected Universe of At-Risk Eligible Preschoolers</t>
  </si>
  <si>
    <t xml:space="preserve">        Projected Universe of At-Risk Eligible Three-Year-Olds </t>
  </si>
  <si>
    <t xml:space="preserve">        Projected Universe of At-Risk Eligible Four-Year-Olds</t>
  </si>
  <si>
    <t>Full-Day Three-Year-Olds</t>
  </si>
  <si>
    <t>Full-Day Four-Year-Olds</t>
  </si>
  <si>
    <t>In-District Programs</t>
  </si>
  <si>
    <t>At-risk eligible general education children in general education classrooms</t>
  </si>
  <si>
    <t>Classified special education children in general education classrooms (full-time only)</t>
  </si>
  <si>
    <t>Classified special education children in self-contained preschool disabled classrooms</t>
  </si>
  <si>
    <t>General education children from other LEA's paying tuition</t>
  </si>
  <si>
    <t>Contracted Head Start Programs</t>
  </si>
  <si>
    <t>General education children in general education classrooms</t>
  </si>
  <si>
    <t>Other Contracted Private Provider Programs</t>
  </si>
  <si>
    <t>Total Current At-Risk Eligible General Education Enrollment</t>
  </si>
  <si>
    <t>Total Current General Education Enrollment</t>
  </si>
  <si>
    <t>Total Current Enrollment</t>
  </si>
  <si>
    <t>Classified special education children in regular education classrooms (full-time only)</t>
  </si>
  <si>
    <t>Total Projected Enrollment</t>
  </si>
  <si>
    <t>Total At-Risk Eligible Projected Enrollment</t>
  </si>
  <si>
    <t>Universe of At-Risk Eligible Children</t>
  </si>
  <si>
    <t>Percent of Universe Projected to be Served, By Age</t>
  </si>
  <si>
    <t>Percent of Total Universe Projected to be Served</t>
  </si>
  <si>
    <t>All Current Preschool Children</t>
  </si>
  <si>
    <t>All Projected Preschool Children</t>
  </si>
  <si>
    <t>Current District Preschool Children</t>
  </si>
  <si>
    <t>Projected District Preschool Children</t>
  </si>
  <si>
    <t>Current Enhanced Head Start Children</t>
  </si>
  <si>
    <t>Projected Enhanced Head Start Children</t>
  </si>
  <si>
    <t>Current Other Private Providers</t>
  </si>
  <si>
    <t>Projected Other Private Providers</t>
  </si>
  <si>
    <t>% Current Children in Private Provider Settings</t>
  </si>
  <si>
    <t>% Projected Children in Private Provider Settings</t>
  </si>
  <si>
    <t>Total Current Regular Education Students</t>
  </si>
  <si>
    <t>Total Projected Regular Education Students</t>
  </si>
  <si>
    <t>Total Current Inclusion Students</t>
  </si>
  <si>
    <t>Total Projected Inclusion Students</t>
  </si>
  <si>
    <t>Total Current Self-Contained Students</t>
  </si>
  <si>
    <t>Total Projected Self-Contained Students</t>
  </si>
  <si>
    <t xml:space="preserve">% Current Special Needs Children Included </t>
  </si>
  <si>
    <t xml:space="preserve">% Projected Special Needs Children Included </t>
  </si>
  <si>
    <t>Current Classrooms (General Education plus Inclusion)</t>
  </si>
  <si>
    <t>Projected Classrooms (General Education plus Inclusion)</t>
  </si>
  <si>
    <t>Projected Universe</t>
  </si>
  <si>
    <t>Projected Percent of Universe Served</t>
  </si>
  <si>
    <t>Eligible Universe</t>
  </si>
  <si>
    <t>County and District:</t>
  </si>
  <si>
    <t>Current Enrollment</t>
  </si>
  <si>
    <t>Total Classrooms in Use</t>
  </si>
  <si>
    <t>Total Classrooms In Use</t>
  </si>
  <si>
    <t>Projected Increase/ Decrease</t>
  </si>
  <si>
    <t>In-District Regular/Inclusion Sites</t>
  </si>
  <si>
    <t xml:space="preserve">     Subtotal, In-District Regular/Inclusion Sites</t>
  </si>
  <si>
    <t>In-District Self-Contained Preschool Disabled Sites</t>
  </si>
  <si>
    <t xml:space="preserve">     Subtotal, In-District Self-Contained PSD Sites</t>
  </si>
  <si>
    <t>Contracted Other Private Provider Regular/Inclusion Sites</t>
  </si>
  <si>
    <t>TOTAL, ALL SITES</t>
  </si>
  <si>
    <t>TOTAL, GENERAL EDUCATION/INCLUSION SITES</t>
  </si>
  <si>
    <t>Charter Schools</t>
  </si>
  <si>
    <r>
      <t xml:space="preserve">Projected GENERAL EDUCATION Enrollment in </t>
    </r>
    <r>
      <rPr>
        <b/>
        <sz val="10"/>
        <rFont val="Arial"/>
        <family val="2"/>
      </rPr>
      <t xml:space="preserve">Charter </t>
    </r>
    <r>
      <rPr>
        <sz val="10"/>
        <rFont val="Arial"/>
        <family val="2"/>
      </rPr>
      <t>Schools</t>
    </r>
  </si>
  <si>
    <t>Current Charter School Children</t>
  </si>
  <si>
    <t>Projected Charter School Children</t>
  </si>
  <si>
    <t>District and County:</t>
  </si>
  <si>
    <t>2019-20 Private Provider Per Pupil Amounts and Withheld Costs</t>
  </si>
  <si>
    <t>Berkeley Twp</t>
  </si>
  <si>
    <t>Highlands Boro</t>
  </si>
  <si>
    <t>Lower Twp</t>
  </si>
  <si>
    <t>Morris School District</t>
  </si>
  <si>
    <t>South Orange-Maplewood</t>
  </si>
  <si>
    <t>Union Beach</t>
  </si>
  <si>
    <t>Atlantic County, Absecon City, 0010</t>
  </si>
  <si>
    <t>Atlantic County, Atlantic City, 0110</t>
  </si>
  <si>
    <t>Atlantic County, Brigantine City, 0570</t>
  </si>
  <si>
    <t>Atlantic County, Buena Regional, 0590</t>
  </si>
  <si>
    <t>Atlantic County, Egg Harbor City, 1300</t>
  </si>
  <si>
    <t>Atlantic County, Galloway Twp, 1690</t>
  </si>
  <si>
    <t>Atlantic County, Hamilton Twp, 1940</t>
  </si>
  <si>
    <t>Atlantic County, Northfield City, 3720</t>
  </si>
  <si>
    <t>Atlantic County, Pleasantville City, 4180</t>
  </si>
  <si>
    <t>Atlantic County, Somers Point City, 4800</t>
  </si>
  <si>
    <t>Atlantic County, Ventnor City, 5350</t>
  </si>
  <si>
    <t>Atlantic County, Weymouth Twp, 5760</t>
  </si>
  <si>
    <t>Bergen County, Bergenfield Boro, 0300</t>
  </si>
  <si>
    <t>Bergen County, Bogota Boro, 0440</t>
  </si>
  <si>
    <t>Bergen County, Englewood City, 1370</t>
  </si>
  <si>
    <t>Bergen County, Garfield City, 1700</t>
  </si>
  <si>
    <t>Bergen County, Hackensack City, 1860</t>
  </si>
  <si>
    <t>Bergen County, Moonachie Boro, 3350</t>
  </si>
  <si>
    <t>Bergen County, Teaneck Twp, 5150</t>
  </si>
  <si>
    <t>Burlington County, Beverly City, 0380</t>
  </si>
  <si>
    <t>Burlington County, Burlington City, 0600</t>
  </si>
  <si>
    <t>Burlington County, Burlington Twp, 0620</t>
  </si>
  <si>
    <t>Burlington County, Edgewater Park Twp, 1280</t>
  </si>
  <si>
    <t>Burlington County, Maple Shade Twp, 3010</t>
  </si>
  <si>
    <t>Burlington County, Mount Holly Twp, 3430</t>
  </si>
  <si>
    <t>Burlington County, North Hanover Twp, 3650</t>
  </si>
  <si>
    <t>Burlington County, Pemberton Twp, 4050</t>
  </si>
  <si>
    <t>Burlington County, Willingboro Twp, 5805</t>
  </si>
  <si>
    <t>Camden County, Bellmawr Boro, 0260</t>
  </si>
  <si>
    <t>Camden County, Camden City, 0680</t>
  </si>
  <si>
    <t>Camden County, Collingswood Boro, 0940</t>
  </si>
  <si>
    <t>Camden County, Gloucester City, 1770</t>
  </si>
  <si>
    <t>Camden County, Gloucester Twp, 1780</t>
  </si>
  <si>
    <t>Camden County, Lindenwold Boro, 2670</t>
  </si>
  <si>
    <t>Camden County, Mount Ephraim Boro, 3420</t>
  </si>
  <si>
    <t>Camden County, Oaklyn Boro, 3770</t>
  </si>
  <si>
    <t>Camden County, Runnemede Boro, 4590</t>
  </si>
  <si>
    <t>Camden County, Waterford Twp, 5560</t>
  </si>
  <si>
    <t>Camden County, Woodlynne Boro, 5900</t>
  </si>
  <si>
    <t>Cape May County, Dennis Twp, 1080</t>
  </si>
  <si>
    <t>Cape May County, Lower Twp, 2840</t>
  </si>
  <si>
    <t>Cape May County, Middle Twp, 3130</t>
  </si>
  <si>
    <t>Cape May County, North Wildwood City, 3680</t>
  </si>
  <si>
    <t>Cape May County, Ocean City, 3780</t>
  </si>
  <si>
    <t>Cape May County, Wildwood City, 5790</t>
  </si>
  <si>
    <t>Cape May County, Wildwood Crest Boro, 5800</t>
  </si>
  <si>
    <t>Cape May County, Woodbine Boro, 5840</t>
  </si>
  <si>
    <t>Cumberland County, Bridgeton City, 0540</t>
  </si>
  <si>
    <t>Cumberland County, Fairfield Twp, 1460</t>
  </si>
  <si>
    <t>Cumberland County, Greenwich Twp, 1820</t>
  </si>
  <si>
    <t>Cumberland County, Hopewell Twp, 2270</t>
  </si>
  <si>
    <t>Cumberland County, Lawrence Twp, 2570</t>
  </si>
  <si>
    <t>Cumberland County, Maurice River Twp, 3050</t>
  </si>
  <si>
    <t>Cumberland County, Millville City, 3230</t>
  </si>
  <si>
    <t>Cumberland County, Stow Creek Twp, 5070</t>
  </si>
  <si>
    <t>Cumberland County, Upper Deerfield Twp, 5300</t>
  </si>
  <si>
    <t>Cumberland County, Vineland City, 5390</t>
  </si>
  <si>
    <t>Essex County, Belleville Town, 0250</t>
  </si>
  <si>
    <t>Essex County, East Orange, 1210</t>
  </si>
  <si>
    <t>Essex County, Irvington Township, 2330</t>
  </si>
  <si>
    <t>Essex County, Newark City, 3570</t>
  </si>
  <si>
    <t>Essex County, City Of Orange Twp, 3880</t>
  </si>
  <si>
    <t>Essex County, South Orange-Maplewood, 4900</t>
  </si>
  <si>
    <t>Gloucester County, Clayton Boro, 0860</t>
  </si>
  <si>
    <t>Gloucester County, Glassboro, 1730</t>
  </si>
  <si>
    <t>Gloucester County, Logan Twp, 2750</t>
  </si>
  <si>
    <t>Gloucester County, Mantua Twp, 2990</t>
  </si>
  <si>
    <t>Gloucester County, National Park Boro, 3490</t>
  </si>
  <si>
    <t>Gloucester County, Paulsboro Boro, 4020</t>
  </si>
  <si>
    <t>Gloucester County, West Deptford Twp, 5620</t>
  </si>
  <si>
    <t>Hudson County, Bayonne City, 0220</t>
  </si>
  <si>
    <t>Hudson County, Harrison Town, 2060</t>
  </si>
  <si>
    <t>Hudson County, Hoboken City, 2210</t>
  </si>
  <si>
    <t>Hudson County, Jersey City, 2390</t>
  </si>
  <si>
    <t>Hudson County, Kearny Town, 2410</t>
  </si>
  <si>
    <t>Hudson County, Union City, 5240</t>
  </si>
  <si>
    <t>Hudson County, West New York Town, 5670</t>
  </si>
  <si>
    <t>Hunterdon County, High Bridge Boro, 2140</t>
  </si>
  <si>
    <t>Mercer County, Princeton, 4255</t>
  </si>
  <si>
    <t>Mercer County, Trenton City, 5210</t>
  </si>
  <si>
    <t>Middlesex County, Carteret Boro, 0750</t>
  </si>
  <si>
    <t>Middlesex County, Jamesburg Boro, 2370</t>
  </si>
  <si>
    <t>Middlesex County, New Brunswick City, 3530</t>
  </si>
  <si>
    <t>Middlesex County, North Brunswick Twp, 3620</t>
  </si>
  <si>
    <t>Middlesex County, Perth Amboy City, 4090</t>
  </si>
  <si>
    <t>Middlesex County, Piscataway Twp, 4130</t>
  </si>
  <si>
    <t>Middlesex County, Sayreville Boro, 4660</t>
  </si>
  <si>
    <t>Middlesex County, South Amboy City, 4830</t>
  </si>
  <si>
    <t>Middlesex County, South River Boro, 4920</t>
  </si>
  <si>
    <t>Monmouth County, Asbury Park City, 0100</t>
  </si>
  <si>
    <t>Monmouth County, Belmar Boro, 0270</t>
  </si>
  <si>
    <t>Monmouth County, Bradley Beach Boro, 0500</t>
  </si>
  <si>
    <t>Monmouth County, Eatontown Boro, 1260</t>
  </si>
  <si>
    <t>Monmouth County, Farmingdale Boro, 1490</t>
  </si>
  <si>
    <t>Monmouth County, Freehold Boro, 1640</t>
  </si>
  <si>
    <t>Monmouth County, Highlands Boro, 2160</t>
  </si>
  <si>
    <t>Monmouth County, Keansburg Boro, 2400</t>
  </si>
  <si>
    <t>Monmouth County, Keyport Boro, 2430</t>
  </si>
  <si>
    <t>Monmouth County, Long Branch City, 2770</t>
  </si>
  <si>
    <t>Monmouth County, Neptune City, 3500</t>
  </si>
  <si>
    <t>Monmouth County, Neptune Twp, 3510</t>
  </si>
  <si>
    <t>Monmouth County, Ocean Twp, 3810</t>
  </si>
  <si>
    <t>Monmouth County, Red Bank Boro, 4360</t>
  </si>
  <si>
    <t>Monmouth County, Lake Como, 4840</t>
  </si>
  <si>
    <t>Monmouth County, Union Beach, 5230</t>
  </si>
  <si>
    <t>Morris County, Boonton Town, 0450</t>
  </si>
  <si>
    <t>Morris County, Dover Town, 1110</t>
  </si>
  <si>
    <t>Morris County, Morris School District, 3385</t>
  </si>
  <si>
    <t>Morris County, Netcong Boro, 3520</t>
  </si>
  <si>
    <t>Morris County, Wharton Boro, 5770</t>
  </si>
  <si>
    <t>Ocean County, Barnegat Twp, 0185</t>
  </si>
  <si>
    <t>Ocean County, Berkeley Twp, 0320</t>
  </si>
  <si>
    <t>Ocean County, Brick Twp, 0530</t>
  </si>
  <si>
    <t>Ocean County, Lakehurst Boro, 2500</t>
  </si>
  <si>
    <t>Ocean County, Lakewood Twp, 2520</t>
  </si>
  <si>
    <t>Ocean County, Little Egg Harbor Twp, 2690</t>
  </si>
  <si>
    <t>Ocean County, Ocean Twp, 3820</t>
  </si>
  <si>
    <t>Ocean County, Tuckerton Boro, 5220</t>
  </si>
  <si>
    <t>Passaic County, Clifton City, 0900</t>
  </si>
  <si>
    <t>Passaic County, Haledon Boro, 1920</t>
  </si>
  <si>
    <t>Passaic County, Passaic City, 3970</t>
  </si>
  <si>
    <t>Passaic County, Paterson City, 4010</t>
  </si>
  <si>
    <t>Passaic County, Woodland Park, 5690</t>
  </si>
  <si>
    <t>Salem County, Mannington Twp, 2950</t>
  </si>
  <si>
    <t>Salem County, Pennsville, 4075</t>
  </si>
  <si>
    <t>Salem County, Pittsgrove Twp, 4150</t>
  </si>
  <si>
    <t>Salem County, Salem City, 4630</t>
  </si>
  <si>
    <t>Somerset County, Bound Brook Boro, 0490</t>
  </si>
  <si>
    <t>Somerset County, Franklin Twp, 1610</t>
  </si>
  <si>
    <t>Somerset County, North Plainfield Boro, 3670</t>
  </si>
  <si>
    <t>Somerset County, Somerville Boro, 4820</t>
  </si>
  <si>
    <t>Sussex County, Franklin Boro, 1570</t>
  </si>
  <si>
    <t>Sussex County, Montague Twp, 3300</t>
  </si>
  <si>
    <t>Sussex County, Newton Town, 3590</t>
  </si>
  <si>
    <t>Sussex County, Ogdensburg Boro, 3840</t>
  </si>
  <si>
    <t>Sussex County, Stillwater Twp, 5040</t>
  </si>
  <si>
    <t>Union County, Elizabeth City, 1320</t>
  </si>
  <si>
    <t>Union County, Hillside Twp, 2190</t>
  </si>
  <si>
    <t>Union County, Plainfield City, 4160</t>
  </si>
  <si>
    <t>Union County, Rahway City, 4290</t>
  </si>
  <si>
    <t>Union County, Roselle Park Boro, 4550</t>
  </si>
  <si>
    <t>Union County, Union Twp, 5290</t>
  </si>
  <si>
    <t>Union County, Winfield Twp, 5810</t>
  </si>
  <si>
    <t>Warren County, Belvidere Town, 0280</t>
  </si>
  <si>
    <t>Warren County, Phillipsburg Town, 4100</t>
  </si>
  <si>
    <t>Warren County, Washington Boro, 5480</t>
  </si>
  <si>
    <t>Absecon City</t>
  </si>
  <si>
    <t>Atlantic City</t>
  </si>
  <si>
    <t>Brigantine City</t>
  </si>
  <si>
    <t>Buena Regional</t>
  </si>
  <si>
    <t>Egg Harbor City</t>
  </si>
  <si>
    <t>Galloway Twp</t>
  </si>
  <si>
    <t>Hamilton Twp</t>
  </si>
  <si>
    <t>Northfield City</t>
  </si>
  <si>
    <t>Pleasantville City</t>
  </si>
  <si>
    <t>Somers Point City</t>
  </si>
  <si>
    <t>Ventnor City</t>
  </si>
  <si>
    <t>Weymouth Twp</t>
  </si>
  <si>
    <t>Bergenfield Boro</t>
  </si>
  <si>
    <t>Bogota Boro</t>
  </si>
  <si>
    <t>Englewood City</t>
  </si>
  <si>
    <t>Garfield City</t>
  </si>
  <si>
    <t>Hackensack City</t>
  </si>
  <si>
    <t>Moonachie Boro</t>
  </si>
  <si>
    <t>Teaneck Twp</t>
  </si>
  <si>
    <t>Beverly City</t>
  </si>
  <si>
    <t>Burlington Twp</t>
  </si>
  <si>
    <t>Edgewater Park Twp</t>
  </si>
  <si>
    <t>Maple Shade Twp</t>
  </si>
  <si>
    <t>Mount Holly Twp</t>
  </si>
  <si>
    <t>North Hanover Twp</t>
  </si>
  <si>
    <t>Pemberton Twp</t>
  </si>
  <si>
    <t>Willingboro Twp</t>
  </si>
  <si>
    <t>Bellmawr Boro</t>
  </si>
  <si>
    <t>Camden City</t>
  </si>
  <si>
    <t>Collingswood Boro</t>
  </si>
  <si>
    <t>Gloucester Twp</t>
  </si>
  <si>
    <t>Lindenwold Boro</t>
  </si>
  <si>
    <t>Mount Ephraim Boro</t>
  </si>
  <si>
    <t>Oaklyn Boro</t>
  </si>
  <si>
    <t>Runnemede Boro</t>
  </si>
  <si>
    <t>Waterford Twp</t>
  </si>
  <si>
    <t>Woodlynne Boro</t>
  </si>
  <si>
    <t>Dennis Twp</t>
  </si>
  <si>
    <t>Middle Twp</t>
  </si>
  <si>
    <t>North Wildwood City</t>
  </si>
  <si>
    <t>Ocean City</t>
  </si>
  <si>
    <t>Wildwood City</t>
  </si>
  <si>
    <t>Wildwood Crest Boro</t>
  </si>
  <si>
    <t>Woodbine Boro</t>
  </si>
  <si>
    <t>Bridgeton City</t>
  </si>
  <si>
    <t>Fairfield Twp</t>
  </si>
  <si>
    <t>Greenwich Twp</t>
  </si>
  <si>
    <t>Hopewell Twp</t>
  </si>
  <si>
    <t>Lawrence Twp</t>
  </si>
  <si>
    <t>Maurice River Twp</t>
  </si>
  <si>
    <t>Stow Creek Twp</t>
  </si>
  <si>
    <t>Upper Deerfield Twp</t>
  </si>
  <si>
    <t>Vineland City</t>
  </si>
  <si>
    <t>Belleville Town</t>
  </si>
  <si>
    <t>Irvington Township</t>
  </si>
  <si>
    <t>Newark City</t>
  </si>
  <si>
    <t>City Of Orange Twp</t>
  </si>
  <si>
    <t>Clayton Boro</t>
  </si>
  <si>
    <t>Glassboro</t>
  </si>
  <si>
    <t>Logan Twp</t>
  </si>
  <si>
    <t>Mantua Twp</t>
  </si>
  <si>
    <t>National Park Boro</t>
  </si>
  <si>
    <t>Paulsboro Boro</t>
  </si>
  <si>
    <t>West Deptford Twp</t>
  </si>
  <si>
    <t>Bayonne City</t>
  </si>
  <si>
    <t>Harrison Town</t>
  </si>
  <si>
    <t>Hoboken City</t>
  </si>
  <si>
    <t>Kearny Town</t>
  </si>
  <si>
    <t>West New York Town</t>
  </si>
  <si>
    <t>High Bridge Boro</t>
  </si>
  <si>
    <t>Princeton</t>
  </si>
  <si>
    <t>Trenton City</t>
  </si>
  <si>
    <t>Carteret Boro</t>
  </si>
  <si>
    <t>Jamesburg Boro</t>
  </si>
  <si>
    <t>New Brunswick City</t>
  </si>
  <si>
    <t>North Brunswick Twp</t>
  </si>
  <si>
    <t>Perth Amboy City</t>
  </si>
  <si>
    <t>Piscataway Twp</t>
  </si>
  <si>
    <t>Sayreville Boro</t>
  </si>
  <si>
    <t>South Amboy City</t>
  </si>
  <si>
    <t>South River Boro</t>
  </si>
  <si>
    <t>Asbury Park City</t>
  </si>
  <si>
    <t>Belmar Boro</t>
  </si>
  <si>
    <t>Bradley Beach Boro</t>
  </si>
  <si>
    <t>Eatontown Boro</t>
  </si>
  <si>
    <t>Farmingdale Boro</t>
  </si>
  <si>
    <t>Freehold Boro</t>
  </si>
  <si>
    <t>Keansburg Boro</t>
  </si>
  <si>
    <t>Keyport Boro</t>
  </si>
  <si>
    <t>Long Branch City</t>
  </si>
  <si>
    <t>Neptune City</t>
  </si>
  <si>
    <t>Neptune Twp</t>
  </si>
  <si>
    <t>Ocean Twp</t>
  </si>
  <si>
    <t>Red Bank Boro</t>
  </si>
  <si>
    <t>Lake Como</t>
  </si>
  <si>
    <t>Boonton Town</t>
  </si>
  <si>
    <t>Dover Town</t>
  </si>
  <si>
    <t>Netcong Boro</t>
  </si>
  <si>
    <t>Wharton Boro</t>
  </si>
  <si>
    <t>Barnegat Twp</t>
  </si>
  <si>
    <t>Brick Twp</t>
  </si>
  <si>
    <t>Lakehurst Boro</t>
  </si>
  <si>
    <t>Lakewood Twp</t>
  </si>
  <si>
    <t>Little Egg Harbor Twp</t>
  </si>
  <si>
    <t>Tuckerton Boro</t>
  </si>
  <si>
    <t>Clifton City</t>
  </si>
  <si>
    <t>Haledon Boro</t>
  </si>
  <si>
    <t>Passaic City</t>
  </si>
  <si>
    <t>Paterson City</t>
  </si>
  <si>
    <t>Woodland Park</t>
  </si>
  <si>
    <t>Mannington Twp</t>
  </si>
  <si>
    <t>Pennsville</t>
  </si>
  <si>
    <t>Pittsgrove Twp</t>
  </si>
  <si>
    <t>Salem City</t>
  </si>
  <si>
    <t>Bound Brook Boro</t>
  </si>
  <si>
    <t>Franklin Twp</t>
  </si>
  <si>
    <t>North Plainfield Boro</t>
  </si>
  <si>
    <t>Somerville Boro</t>
  </si>
  <si>
    <t>Franklin Boro</t>
  </si>
  <si>
    <t>Montague Twp</t>
  </si>
  <si>
    <t>Newton Town</t>
  </si>
  <si>
    <t>Ogdensburg Boro</t>
  </si>
  <si>
    <t>Stillwater Twp</t>
  </si>
  <si>
    <t>Elizabeth City</t>
  </si>
  <si>
    <t>Hillside Twp</t>
  </si>
  <si>
    <t>Plainfield City</t>
  </si>
  <si>
    <t>Rahway City</t>
  </si>
  <si>
    <t>Roselle Park Boro</t>
  </si>
  <si>
    <t>Union Twp</t>
  </si>
  <si>
    <t>Winfield Twp</t>
  </si>
  <si>
    <t>Belvidere Town</t>
  </si>
  <si>
    <t>Phillipsburg Town</t>
  </si>
  <si>
    <t>Washington Boro</t>
  </si>
  <si>
    <t>FY09 PEA</t>
  </si>
  <si>
    <t>FY09 PEA PP</t>
  </si>
  <si>
    <t>Projected In-District Preschool Enrollment Funded:</t>
  </si>
  <si>
    <t>Projected Preschool Education Aid - Part I:</t>
  </si>
  <si>
    <t>Projected Licensed Child Care Provider Preschool Enrollment Funded:</t>
  </si>
  <si>
    <t>Projected Preschool Education Aid - Part II:</t>
  </si>
  <si>
    <t>Projected State Funded Head Start Enrollment:</t>
  </si>
  <si>
    <t>Projected Preschool Education Aid - Part III:</t>
  </si>
  <si>
    <t>FY2008-09 Preschool Education Aid Per Pupil:</t>
  </si>
  <si>
    <t>FY2008-09 Preschool Education Aid:</t>
  </si>
  <si>
    <t>PRESCHOOL EDUCATION AID:</t>
  </si>
  <si>
    <t>Projected State Funded Charter Enrollment:</t>
  </si>
  <si>
    <t>Projected Preschool Education Aid - Part IV:</t>
  </si>
  <si>
    <t>PEA Subtotal</t>
  </si>
  <si>
    <t>Select District</t>
  </si>
  <si>
    <t>Teachers Subtotal:</t>
  </si>
  <si>
    <t>Relief Teachers Subtotal:</t>
  </si>
  <si>
    <t>Teacher Assistants Subtotal:</t>
  </si>
  <si>
    <t>Supervisors of Instruction Subtotal:</t>
  </si>
  <si>
    <t>Principals/Assistant Principals/Program Directors Subtotal:</t>
  </si>
  <si>
    <t>Other Professional Staff Subtotal:</t>
  </si>
  <si>
    <t>Secretarial and Clerical Assistants Subtotal:</t>
  </si>
  <si>
    <t>Fiscal Specialist Subtotal:</t>
  </si>
  <si>
    <t>Custodian Subtotal:</t>
  </si>
  <si>
    <t>Security Guard Subtotal:</t>
  </si>
  <si>
    <t>Family/Parent Liason Subtotal:</t>
  </si>
  <si>
    <t>Faciliator/Coach Subtotal:</t>
  </si>
  <si>
    <t>Totals:</t>
  </si>
  <si>
    <t>Essex County, Newark Educators Communi, 6029</t>
  </si>
  <si>
    <t>Newark Educators Communi</t>
  </si>
  <si>
    <t>Essex County, Phillip's Academy Cs, 6094</t>
  </si>
  <si>
    <t>Phillip's Academy Cs</t>
  </si>
  <si>
    <t>Essex County, Marion P. Thomas Cs, 7210</t>
  </si>
  <si>
    <t>Marion P. Thomas Cs</t>
  </si>
  <si>
    <t>Essex County, University Heights Cs, 8065</t>
  </si>
  <si>
    <t>University Heights Cs</t>
  </si>
  <si>
    <t>Hudson County, Jersey City Golden Door, 6915</t>
  </si>
  <si>
    <t>Jersey City Golden Door</t>
  </si>
  <si>
    <t>Hudson County, Learning Community Cs, 7115</t>
  </si>
  <si>
    <t>Learning Community Cs</t>
  </si>
  <si>
    <t>Monmouth County, The Red Bank Cs, 7720</t>
  </si>
  <si>
    <t>The Red Bank Cs</t>
  </si>
  <si>
    <t>Passaic County, John P Holland Charter S, 6079</t>
  </si>
  <si>
    <t>John P Holland Charter S</t>
  </si>
  <si>
    <t>Yes</t>
  </si>
  <si>
    <t>No</t>
  </si>
  <si>
    <t>Camden County, Camden’s Promise Charter, 6107</t>
  </si>
  <si>
    <t>Camden’s Promise Charter</t>
  </si>
  <si>
    <t>Cumberland County, Compass Academy Cs, 6089</t>
  </si>
  <si>
    <t>Compass Academy Cs</t>
  </si>
  <si>
    <t>Essex County, Great Oaks Legacy Charte, 6053</t>
  </si>
  <si>
    <t>Great Oaks Legacy Charte</t>
  </si>
  <si>
    <t>SPED</t>
  </si>
  <si>
    <t>Additional Amt for Students w/Disabilities in Gen Ed Classrooms</t>
  </si>
  <si>
    <t>2021-22 Salary</t>
  </si>
  <si>
    <t>2021-22 Benefits</t>
  </si>
  <si>
    <t>Minimum Amt for Students w/Disabilities in Gen Ed Classrooms*</t>
  </si>
  <si>
    <t>*"Minimum Amt for Students w/Disabilities in Gen Ed Classrooms" is calculated by applying the estimated PEA county rate to each classified special education child in general education classrooms (full-time only) entered in Table 1, based on their program. This is is the estimated minimum amount needed to educate such students; any additional amounts needed may be entered on the subsequent line, "Additional Amt for Students w/Disabilities in Gen Ed Classrooms".</t>
  </si>
  <si>
    <t>Atlantic County, Egg Harbor Twp, 1310</t>
  </si>
  <si>
    <t>Egg Harbor Twp</t>
  </si>
  <si>
    <t>Bergen County, Fairview Boro, 1470</t>
  </si>
  <si>
    <t>Fairview Boro</t>
  </si>
  <si>
    <t>Bergen County, North Arlington Boro, 3600</t>
  </si>
  <si>
    <t>North Arlington Boro</t>
  </si>
  <si>
    <t>Burlington County, Lumberton Twp, 2850</t>
  </si>
  <si>
    <t>Lumberton Twp</t>
  </si>
  <si>
    <t>Camden County, Clementon Boro, 0880</t>
  </si>
  <si>
    <t>Clementon Boro</t>
  </si>
  <si>
    <t>Hunterdon County, Hampton Boro, 1970</t>
  </si>
  <si>
    <t>Hampton Boro</t>
  </si>
  <si>
    <t>Monmouth County, Matawan-Aberdeen Regional, 3040</t>
  </si>
  <si>
    <t>Matawan-Aberdeen Regional</t>
  </si>
  <si>
    <t>Ocean County, Seaside Heights Boro, 4710</t>
  </si>
  <si>
    <t>Seaside Heights Boro</t>
  </si>
  <si>
    <t>Salem County, Quinton Twp, 4280</t>
  </si>
  <si>
    <t>Quinton Twp</t>
  </si>
  <si>
    <t>Somerset County, Manville Boro, 3000</t>
  </si>
  <si>
    <t>Manville Boro</t>
  </si>
  <si>
    <t>Atlantic County, Mullica Twp, 3480</t>
  </si>
  <si>
    <t>Audubon Boro</t>
  </si>
  <si>
    <t>Camden County, Audubon Boro, 0150</t>
  </si>
  <si>
    <t>Camden County, Berlin Twp, 0340</t>
  </si>
  <si>
    <t>Gloucester County, Monroe Twp, 3280</t>
  </si>
  <si>
    <t>Gloucester County, Washington Twp, 5500</t>
  </si>
  <si>
    <t>Gloucester County, Westville Boro, 5740</t>
  </si>
  <si>
    <t>Westville Boro</t>
  </si>
  <si>
    <t>Hudson County, East Newark Boro, 1200</t>
  </si>
  <si>
    <t>Ocean County, Ocean Gate Boro, 3800</t>
  </si>
  <si>
    <t>Ocean County, Jackson Twp, 2360</t>
  </si>
  <si>
    <t>Passaic County, Bloomingdale Boro, 0420</t>
  </si>
  <si>
    <t>2022-2023 District Enrollment and Planning Workbook</t>
  </si>
  <si>
    <t>2021-22 Early Childhood Universe</t>
  </si>
  <si>
    <t>2022-23 PROJECTED ENROLLMENT</t>
  </si>
  <si>
    <t xml:space="preserve">2022-23 TABLE 2: Current and Projected Capacity </t>
  </si>
  <si>
    <t>2022-23 TABLE 3: Directory of Contracted Private Providers</t>
  </si>
  <si>
    <t>2022-23 TABLE 4: Preschool Teacher Education, Credentials, and Experience</t>
  </si>
  <si>
    <t>2022-23 TABLE 4a: Teacher Assistant Education, Credentials, and Experience</t>
  </si>
  <si>
    <t>2022-23 SCHEDULE A: District Personnel Detail</t>
  </si>
  <si>
    <t>District's teacher salary scale settled for the 2022-23 school year?</t>
  </si>
  <si>
    <t>2022-23 DISTRICT BUDGET PLANNING WORKSHEET</t>
  </si>
  <si>
    <t>2022-23 Projected Contract EigiblePreschoolers</t>
  </si>
  <si>
    <t>2022-23 Per Pupil Amount</t>
  </si>
  <si>
    <t>2022-23 Budget Total</t>
  </si>
  <si>
    <t>2021-22 Current Enrollment and Capacity</t>
  </si>
  <si>
    <t>2022-23 Projected Enrollment and Capacity</t>
  </si>
  <si>
    <t>2022-23 Enrollment</t>
  </si>
  <si>
    <t>2022-23 Salary</t>
  </si>
  <si>
    <t>2022-23 Benefits</t>
  </si>
  <si>
    <t>Head Start Regular/Inclusion Teachers</t>
  </si>
  <si>
    <t>Private Providers Regular/Inclusion Teachers</t>
  </si>
  <si>
    <t>Head Start  Regular/Inclusion Teacher Assistants</t>
  </si>
  <si>
    <t>Private Providers  Regular/Inclusion Teacher Assistants</t>
  </si>
  <si>
    <t>Additional Contribution from the General Fund</t>
  </si>
  <si>
    <t>2021-22 ACTUAL ENROLLMENT (10/15/2021)</t>
  </si>
  <si>
    <t>Hopatcong</t>
  </si>
  <si>
    <t>Salem County, Lower Alloways Creek, 2800</t>
  </si>
  <si>
    <t>Lower Alloways Creek</t>
  </si>
  <si>
    <t>Atlantic County, Estell Manor City, 1410</t>
  </si>
  <si>
    <t>Estell Manor City</t>
  </si>
  <si>
    <t>Atlantic County, Hammonton Town, 1960</t>
  </si>
  <si>
    <t>Hammonton Town</t>
  </si>
  <si>
    <t>Mullica Twp</t>
  </si>
  <si>
    <t>Bergen County, Palisades Park, 3910</t>
  </si>
  <si>
    <t>Palisades Park</t>
  </si>
  <si>
    <t>Berlin Twp</t>
  </si>
  <si>
    <t>Cape May County, Cape May City, 0710</t>
  </si>
  <si>
    <t>Cape May City</t>
  </si>
  <si>
    <t>Cumberland County, Commercial Twp, 0950</t>
  </si>
  <si>
    <t>Commercial Twp</t>
  </si>
  <si>
    <t>Cumberland County, Deerfield Twp, 1020</t>
  </si>
  <si>
    <t>Deerfield Twp</t>
  </si>
  <si>
    <t>Monroe Twp</t>
  </si>
  <si>
    <t>Washington Twp</t>
  </si>
  <si>
    <t>East Newark Boro</t>
  </si>
  <si>
    <t>Hunterdon County, South-Hunterdon, 1376</t>
  </si>
  <si>
    <t>South-Hunterdon</t>
  </si>
  <si>
    <t>Jackson Twp</t>
  </si>
  <si>
    <t>Ocean Gate Boro</t>
  </si>
  <si>
    <t>Ocean County, Stafford Twp, 5020</t>
  </si>
  <si>
    <t>Stafford Twp</t>
  </si>
  <si>
    <t>Bloomingdale Boro</t>
  </si>
  <si>
    <t>Salem County, Penns Grv-Carneys Pt Reg, 4070</t>
  </si>
  <si>
    <t>Penns Grv-Carneys Pt Reg</t>
  </si>
  <si>
    <t>Salem County, Upper Pittsgrove Twp, 5320</t>
  </si>
  <si>
    <t>Upper Pittsgrove Twp</t>
  </si>
  <si>
    <t>Salem County, Woodstown-Pilesgrove Reg, 5910</t>
  </si>
  <si>
    <t>Woodstown-Pilesgrove Reg</t>
  </si>
  <si>
    <t>Sussex County, Hamburg Boro, 1930</t>
  </si>
  <si>
    <t>Hamburg Boro</t>
  </si>
  <si>
    <t>Sussex County, Hopatcong, 2240</t>
  </si>
  <si>
    <t>FY23 Indist Amount:</t>
  </si>
  <si>
    <t>FY23 Provider Amt:</t>
  </si>
  <si>
    <t>FY23 Headstart Amt:</t>
  </si>
  <si>
    <t>Cumberland County, Vineland Charter, 6028</t>
  </si>
  <si>
    <t>Vineland Charter</t>
  </si>
  <si>
    <t>J Harvey Rodgers</t>
  </si>
  <si>
    <t>Vacancy</t>
  </si>
  <si>
    <t>Russell</t>
  </si>
  <si>
    <t xml:space="preserve">Elizabeth </t>
  </si>
  <si>
    <t>Conley</t>
  </si>
  <si>
    <t>Renee</t>
  </si>
  <si>
    <t>Vanartsdalen</t>
  </si>
  <si>
    <t>Kelly</t>
  </si>
  <si>
    <t>Franklin-Moxley</t>
  </si>
  <si>
    <t>Alexa</t>
  </si>
  <si>
    <t>Kowalski</t>
  </si>
  <si>
    <t>Alicia</t>
  </si>
  <si>
    <t>Smith</t>
  </si>
  <si>
    <t>Denise</t>
  </si>
  <si>
    <t>Davis</t>
  </si>
  <si>
    <t>Daria</t>
  </si>
  <si>
    <t>Lombardi</t>
  </si>
  <si>
    <t>Kelly Hayes</t>
  </si>
  <si>
    <t>Martin</t>
  </si>
  <si>
    <t>Kayley</t>
  </si>
  <si>
    <t>Steponick</t>
  </si>
  <si>
    <t>Deanna</t>
  </si>
  <si>
    <t>Rase</t>
  </si>
  <si>
    <t xml:space="preserve">Roseann </t>
  </si>
  <si>
    <t>Schopfer</t>
  </si>
  <si>
    <t xml:space="preserve">Stephanie </t>
  </si>
  <si>
    <t>Carbonaro</t>
  </si>
  <si>
    <t xml:space="preserve">Theresa </t>
  </si>
  <si>
    <t>Raynor</t>
  </si>
  <si>
    <t>Danyelle</t>
  </si>
  <si>
    <t>Mullen</t>
  </si>
  <si>
    <t>Ayana</t>
  </si>
  <si>
    <t>Moxey</t>
  </si>
  <si>
    <t>Sandra</t>
  </si>
  <si>
    <t>Arrigale</t>
  </si>
  <si>
    <t>Kelley</t>
  </si>
  <si>
    <t>Wheat</t>
  </si>
  <si>
    <t>Leora</t>
  </si>
  <si>
    <t>Rothschild</t>
  </si>
  <si>
    <t>Vacant</t>
  </si>
  <si>
    <t>Melanie Sweeney</t>
  </si>
  <si>
    <t>Principal</t>
  </si>
  <si>
    <t>Elizabeth Gomez</t>
  </si>
  <si>
    <t>Secretary</t>
  </si>
  <si>
    <t>Vera Faux</t>
  </si>
  <si>
    <t>Lead Custodian</t>
  </si>
  <si>
    <t>Michael Peterson</t>
  </si>
  <si>
    <t>Brenda Russell</t>
  </si>
  <si>
    <t>Elizabeth Conley</t>
  </si>
  <si>
    <t>Renee Vanartsdalen</t>
  </si>
  <si>
    <t>Kelly Franklin-Moxey</t>
  </si>
  <si>
    <t>Alexa Kowalski</t>
  </si>
  <si>
    <t>Kathleen McCarron</t>
  </si>
  <si>
    <t>Alicia Smith</t>
  </si>
  <si>
    <t>Denise Davis</t>
  </si>
  <si>
    <t>Daria Lombardi</t>
  </si>
  <si>
    <t>Patricia Martin</t>
  </si>
  <si>
    <t>Kayley Steponick</t>
  </si>
  <si>
    <t>Deanna Rase</t>
  </si>
  <si>
    <t>Gen/Cred Aide</t>
  </si>
  <si>
    <t>Roseann Schopfer</t>
  </si>
  <si>
    <t>Stephanie Carbonaro</t>
  </si>
  <si>
    <t>Theresa Raynor</t>
  </si>
  <si>
    <t>Instructional Aide</t>
  </si>
  <si>
    <t>Danyelle Mullen</t>
  </si>
  <si>
    <t>Ayana Moxey</t>
  </si>
  <si>
    <t>Sandra Arrigale</t>
  </si>
  <si>
    <t>Leora Rothschild</t>
  </si>
  <si>
    <t>Glassboro Head Start</t>
  </si>
  <si>
    <t>Nikiemma Brown</t>
  </si>
  <si>
    <t>35 Sewell Street, Glassboro</t>
  </si>
  <si>
    <t>New Jersey</t>
  </si>
  <si>
    <t>08028-0000</t>
  </si>
  <si>
    <t>(856) 307-2299</t>
  </si>
  <si>
    <t>beggen@gatewaycap.org</t>
  </si>
  <si>
    <t>J. Harvey Rodgers School, Glassboro</t>
  </si>
  <si>
    <t>Glassboro Head Start - Gateway</t>
  </si>
  <si>
    <t>Toni Walker</t>
  </si>
  <si>
    <t>Housekeeper</t>
  </si>
  <si>
    <t xml:space="preserve">Brenda </t>
  </si>
  <si>
    <t>Patricia</t>
  </si>
  <si>
    <t>CPIS</t>
  </si>
  <si>
    <t>Master Teacher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</si>
</sst>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"/>
    <numFmt numFmtId="166" formatCode="[&lt;=9999999]&quot;Error--Try Again&quot;;\(###\)\ ###\-####"/>
    <numFmt numFmtId="167" formatCode="[&lt;=99999]00000\-&quot;0000&quot;;00000\-0000\ "/>
    <numFmt numFmtId="168" formatCode="_(&quot;$&quot;* #,##0_);_(&quot;$&quot;* \(#,##0\);_(&quot;$&quot;* &quot;-&quot;??_);_(@_)"/>
    <numFmt numFmtId="169" formatCode="&quot;$&quot;#,##0"/>
    <numFmt numFmtId="170" formatCode="[$-409]mmmm\ d\,\ yyyy;@"/>
    <numFmt numFmtId="171" formatCode="0.0%"/>
    <numFmt numFmtId="172" formatCode="#,##0.0000"/>
  </numFmts>
  <fonts count="51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sz val="1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.5"/>
      <name val="Arial"/>
      <family val="2"/>
    </font>
    <font>
      <b/>
      <sz val="24"/>
      <name val="Arial"/>
      <family val="2"/>
    </font>
    <font>
      <sz val="10"/>
      <name val="MS Sans Serif"/>
      <family val="2"/>
    </font>
    <font>
      <b/>
      <sz val="8"/>
      <name val="MS Sans Serif"/>
      <family val="2"/>
    </font>
    <font>
      <sz val="10"/>
      <name val="Times"/>
      <family val="1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MS Sans Serif"/>
      <family val="2"/>
    </font>
    <font>
      <sz val="10"/>
      <color theme="1"/>
      <name val="MS Sans Serif"/>
      <family val="2"/>
    </font>
    <font>
      <sz val="10"/>
      <color theme="3" tint="0.39997558519241921"/>
      <name val="MS Sans Serif"/>
      <family val="2"/>
    </font>
    <font>
      <sz val="10"/>
      <color rgb="FFFF0000"/>
      <name val="MS Sans Serif"/>
      <family val="2"/>
    </font>
    <font>
      <sz val="10"/>
      <color rgb="FFFF0000"/>
      <name val="Arial"/>
      <family val="2"/>
    </font>
    <font>
      <u/>
      <sz val="10"/>
      <color theme="11"/>
      <name val="MS Sans Serif"/>
    </font>
    <font>
      <sz val="8"/>
      <name val="MS Sans Serif"/>
    </font>
    <font>
      <b/>
      <sz val="12"/>
      <name val="Arial"/>
      <family val="2"/>
    </font>
    <font>
      <b/>
      <sz val="12"/>
      <name val="MS Sans Serif"/>
      <family val="2"/>
    </font>
    <font>
      <sz val="16"/>
      <name val="MS Sans Serif"/>
    </font>
    <font>
      <b/>
      <i/>
      <sz val="12"/>
      <name val="Calibri"/>
      <family val="2"/>
      <scheme val="minor"/>
    </font>
    <font>
      <b/>
      <sz val="10"/>
      <name val="MS Sans Serif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18"/>
      <name val="MS Sans Serif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color rgb="FFFFFF00"/>
      <name val="Arial"/>
      <family val="2"/>
    </font>
    <font>
      <b/>
      <sz val="20"/>
      <name val="Arial"/>
      <family val="2"/>
    </font>
    <font>
      <sz val="9"/>
      <color theme="1"/>
      <name val="Arial"/>
      <family val="2"/>
    </font>
    <font>
      <sz val="10"/>
      <color rgb="FF000000"/>
      <name val="MS Sans Serif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MS Sans Serif"/>
    </font>
  </fonts>
  <fills count="1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95">
    <border>
      <left/>
      <right/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</borders>
  <cellStyleXfs count="39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7" fillId="0" borderId="0"/>
    <xf numFmtId="0" fontId="11" fillId="0" borderId="0"/>
    <xf numFmtId="0" fontId="11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763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165" fontId="0" fillId="0" borderId="0" xfId="0" applyNumberFormat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164" fontId="8" fillId="2" borderId="1" xfId="1" applyNumberFormat="1" applyFont="1" applyFill="1" applyBorder="1" applyProtection="1">
      <protection locked="0"/>
    </xf>
    <xf numFmtId="164" fontId="8" fillId="2" borderId="2" xfId="1" applyNumberFormat="1" applyFont="1" applyFill="1" applyBorder="1" applyProtection="1">
      <protection locked="0"/>
    </xf>
    <xf numFmtId="164" fontId="8" fillId="2" borderId="3" xfId="1" applyNumberFormat="1" applyFont="1" applyFill="1" applyBorder="1" applyProtection="1">
      <protection locked="0"/>
    </xf>
    <xf numFmtId="164" fontId="8" fillId="2" borderId="4" xfId="1" applyNumberFormat="1" applyFont="1" applyFill="1" applyBorder="1" applyProtection="1">
      <protection locked="0"/>
    </xf>
    <xf numFmtId="164" fontId="8" fillId="2" borderId="5" xfId="1" applyNumberFormat="1" applyFont="1" applyFill="1" applyBorder="1" applyProtection="1">
      <protection locked="0"/>
    </xf>
    <xf numFmtId="164" fontId="8" fillId="2" borderId="6" xfId="1" applyNumberFormat="1" applyFont="1" applyFill="1" applyBorder="1" applyProtection="1">
      <protection locked="0"/>
    </xf>
    <xf numFmtId="164" fontId="8" fillId="2" borderId="7" xfId="1" applyNumberFormat="1" applyFont="1" applyFill="1" applyBorder="1" applyProtection="1">
      <protection locked="0"/>
    </xf>
    <xf numFmtId="165" fontId="0" fillId="0" borderId="0" xfId="0" applyNumberFormat="1" applyProtection="1"/>
    <xf numFmtId="1" fontId="0" fillId="0" borderId="0" xfId="0" applyNumberFormat="1" applyAlignment="1" applyProtection="1">
      <alignment horizontal="center"/>
    </xf>
    <xf numFmtId="164" fontId="8" fillId="0" borderId="0" xfId="1" applyNumberFormat="1" applyFont="1" applyAlignment="1" applyProtection="1">
      <alignment horizontal="right"/>
    </xf>
    <xf numFmtId="0" fontId="8" fillId="0" borderId="0" xfId="1" applyNumberFormat="1" applyFont="1" applyFill="1" applyBorder="1" applyAlignment="1" applyProtection="1">
      <alignment horizontal="center"/>
    </xf>
    <xf numFmtId="0" fontId="7" fillId="0" borderId="0" xfId="7" applyFont="1" applyProtection="1">
      <protection locked="0"/>
    </xf>
    <xf numFmtId="0" fontId="8" fillId="0" borderId="0" xfId="7" applyFont="1" applyProtection="1">
      <protection locked="0"/>
    </xf>
    <xf numFmtId="0" fontId="7" fillId="0" borderId="0" xfId="7" applyFont="1" applyFill="1" applyProtection="1">
      <protection locked="0"/>
    </xf>
    <xf numFmtId="169" fontId="8" fillId="0" borderId="5" xfId="7" applyNumberFormat="1" applyFont="1" applyBorder="1" applyProtection="1">
      <protection locked="0"/>
    </xf>
    <xf numFmtId="0" fontId="7" fillId="0" borderId="0" xfId="7" applyFont="1" applyFill="1" applyBorder="1" applyProtection="1">
      <protection locked="0"/>
    </xf>
    <xf numFmtId="0" fontId="8" fillId="8" borderId="5" xfId="7" applyFont="1" applyFill="1" applyBorder="1" applyProtection="1"/>
    <xf numFmtId="0" fontId="7" fillId="8" borderId="5" xfId="7" applyFont="1" applyFill="1" applyBorder="1" applyProtection="1"/>
    <xf numFmtId="169" fontId="8" fillId="0" borderId="5" xfId="7" applyNumberFormat="1" applyFont="1" applyBorder="1" applyProtection="1"/>
    <xf numFmtId="1" fontId="8" fillId="2" borderId="5" xfId="1" applyNumberFormat="1" applyFont="1" applyFill="1" applyBorder="1" applyProtection="1">
      <protection locked="0"/>
    </xf>
    <xf numFmtId="0" fontId="12" fillId="0" borderId="0" xfId="7" applyFont="1" applyAlignment="1" applyProtection="1">
      <alignment horizontal="center"/>
    </xf>
    <xf numFmtId="0" fontId="7" fillId="0" borderId="0" xfId="7" applyFont="1" applyProtection="1"/>
    <xf numFmtId="0" fontId="8" fillId="0" borderId="0" xfId="7" applyFont="1" applyProtection="1"/>
    <xf numFmtId="164" fontId="7" fillId="0" borderId="0" xfId="1" applyNumberFormat="1" applyFont="1" applyFill="1" applyBorder="1"/>
    <xf numFmtId="164" fontId="8" fillId="0" borderId="0" xfId="1" applyNumberFormat="1" applyFont="1" applyAlignment="1">
      <alignment horizontal="right"/>
    </xf>
    <xf numFmtId="0" fontId="0" fillId="0" borderId="0" xfId="0" applyBorder="1"/>
    <xf numFmtId="164" fontId="14" fillId="0" borderId="0" xfId="1" applyNumberFormat="1" applyFont="1" applyFill="1" applyBorder="1" applyAlignment="1">
      <alignment horizontal="center"/>
    </xf>
    <xf numFmtId="164" fontId="5" fillId="0" borderId="0" xfId="1" applyNumberFormat="1"/>
    <xf numFmtId="167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9" fillId="0" borderId="0" xfId="1" applyNumberFormat="1" applyFont="1"/>
    <xf numFmtId="0" fontId="9" fillId="0" borderId="0" xfId="0" applyFont="1"/>
    <xf numFmtId="164" fontId="15" fillId="0" borderId="0" xfId="1" applyNumberFormat="1" applyFont="1"/>
    <xf numFmtId="0" fontId="15" fillId="5" borderId="5" xfId="0" applyFont="1" applyFill="1" applyBorder="1"/>
    <xf numFmtId="167" fontId="15" fillId="5" borderId="5" xfId="0" applyNumberFormat="1" applyFont="1" applyFill="1" applyBorder="1" applyAlignment="1">
      <alignment horizontal="center"/>
    </xf>
    <xf numFmtId="166" fontId="15" fillId="5" borderId="5" xfId="0" applyNumberFormat="1" applyFont="1" applyFill="1" applyBorder="1" applyAlignment="1">
      <alignment horizontal="center"/>
    </xf>
    <xf numFmtId="0" fontId="15" fillId="5" borderId="5" xfId="0" applyNumberFormat="1" applyFont="1" applyFill="1" applyBorder="1" applyAlignment="1">
      <alignment horizontal="center"/>
    </xf>
    <xf numFmtId="0" fontId="15" fillId="0" borderId="0" xfId="0" applyFont="1"/>
    <xf numFmtId="0" fontId="6" fillId="5" borderId="5" xfId="3" applyNumberFormat="1" applyFill="1" applyBorder="1" applyAlignment="1">
      <alignment horizontal="center"/>
    </xf>
    <xf numFmtId="0" fontId="9" fillId="5" borderId="5" xfId="0" applyFont="1" applyFill="1" applyBorder="1"/>
    <xf numFmtId="0" fontId="0" fillId="5" borderId="5" xfId="0" applyFill="1" applyBorder="1"/>
    <xf numFmtId="167" fontId="0" fillId="5" borderId="5" xfId="0" applyNumberFormat="1" applyFill="1" applyBorder="1" applyAlignment="1">
      <alignment horizontal="center"/>
    </xf>
    <xf numFmtId="166" fontId="0" fillId="5" borderId="5" xfId="0" applyNumberFormat="1" applyFill="1" applyBorder="1" applyAlignment="1">
      <alignment horizontal="center"/>
    </xf>
    <xf numFmtId="0" fontId="0" fillId="5" borderId="5" xfId="0" applyNumberFormat="1" applyFill="1" applyBorder="1" applyAlignment="1">
      <alignment horizontal="center"/>
    </xf>
    <xf numFmtId="0" fontId="0" fillId="0" borderId="5" xfId="0" applyBorder="1" applyProtection="1">
      <protection locked="0"/>
    </xf>
    <xf numFmtId="167" fontId="0" fillId="0" borderId="5" xfId="0" applyNumberFormat="1" applyBorder="1" applyAlignment="1" applyProtection="1">
      <alignment horizontal="center"/>
      <protection locked="0"/>
    </xf>
    <xf numFmtId="166" fontId="0" fillId="0" borderId="5" xfId="0" applyNumberFormat="1" applyBorder="1" applyAlignment="1" applyProtection="1">
      <alignment horizont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167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165" fontId="0" fillId="0" borderId="0" xfId="0" applyNumberFormat="1"/>
    <xf numFmtId="1" fontId="0" fillId="0" borderId="0" xfId="0" applyNumberFormat="1" applyAlignment="1">
      <alignment horizontal="center"/>
    </xf>
    <xf numFmtId="0" fontId="8" fillId="0" borderId="0" xfId="1" applyNumberFormat="1" applyFont="1" applyFill="1" applyBorder="1" applyAlignment="1">
      <alignment horizontal="center"/>
    </xf>
    <xf numFmtId="164" fontId="8" fillId="2" borderId="1" xfId="1" applyNumberFormat="1" applyFont="1" applyFill="1" applyBorder="1"/>
    <xf numFmtId="164" fontId="8" fillId="2" borderId="2" xfId="1" applyNumberFormat="1" applyFont="1" applyFill="1" applyBorder="1"/>
    <xf numFmtId="164" fontId="8" fillId="2" borderId="3" xfId="1" applyNumberFormat="1" applyFont="1" applyFill="1" applyBorder="1"/>
    <xf numFmtId="164" fontId="8" fillId="2" borderId="4" xfId="1" applyNumberFormat="1" applyFont="1" applyFill="1" applyBorder="1"/>
    <xf numFmtId="164" fontId="8" fillId="2" borderId="6" xfId="1" applyNumberFormat="1" applyFont="1" applyFill="1" applyBorder="1"/>
    <xf numFmtId="164" fontId="8" fillId="2" borderId="5" xfId="1" applyNumberFormat="1" applyFont="1" applyFill="1" applyBorder="1"/>
    <xf numFmtId="164" fontId="8" fillId="2" borderId="7" xfId="1" applyNumberFormat="1" applyFont="1" applyFill="1" applyBorder="1"/>
    <xf numFmtId="164" fontId="8" fillId="0" borderId="0" xfId="1" applyNumberFormat="1" applyFont="1" applyFill="1" applyBorder="1"/>
    <xf numFmtId="0" fontId="0" fillId="0" borderId="0" xfId="0" applyFill="1" applyBorder="1"/>
    <xf numFmtId="43" fontId="5" fillId="0" borderId="0" xfId="1" applyFill="1" applyBorder="1"/>
    <xf numFmtId="168" fontId="5" fillId="0" borderId="0" xfId="2" applyNumberFormat="1" applyFill="1" applyBorder="1"/>
    <xf numFmtId="168" fontId="5" fillId="0" borderId="0" xfId="2" applyNumberFormat="1"/>
    <xf numFmtId="0" fontId="5" fillId="0" borderId="0" xfId="2" applyNumberFormat="1" applyAlignment="1">
      <alignment horizontal="right"/>
    </xf>
    <xf numFmtId="164" fontId="8" fillId="0" borderId="0" xfId="1" applyNumberFormat="1" applyFont="1" applyFill="1" applyAlignment="1">
      <alignment horizontal="right"/>
    </xf>
    <xf numFmtId="43" fontId="8" fillId="0" borderId="0" xfId="1" applyFont="1" applyFill="1" applyBorder="1" applyAlignment="1">
      <alignment horizontal="center"/>
    </xf>
    <xf numFmtId="168" fontId="8" fillId="0" borderId="0" xfId="2" applyNumberFormat="1" applyFont="1" applyFill="1" applyBorder="1" applyAlignment="1">
      <alignment horizontal="center"/>
    </xf>
    <xf numFmtId="168" fontId="9" fillId="0" borderId="0" xfId="2" applyNumberFormat="1" applyFont="1" applyFill="1" applyAlignment="1">
      <alignment horizontal="right"/>
    </xf>
    <xf numFmtId="168" fontId="4" fillId="0" borderId="0" xfId="2" applyNumberFormat="1" applyFont="1" applyFill="1" applyBorder="1"/>
    <xf numFmtId="0" fontId="8" fillId="0" borderId="0" xfId="2" applyNumberFormat="1" applyFont="1" applyFill="1" applyBorder="1" applyAlignment="1">
      <alignment horizontal="right"/>
    </xf>
    <xf numFmtId="43" fontId="5" fillId="0" borderId="5" xfId="1" applyBorder="1" applyProtection="1">
      <protection locked="0"/>
    </xf>
    <xf numFmtId="0" fontId="5" fillId="0" borderId="5" xfId="2" applyNumberFormat="1" applyBorder="1" applyAlignment="1" applyProtection="1">
      <alignment horizontal="right"/>
      <protection locked="0"/>
    </xf>
    <xf numFmtId="43" fontId="5" fillId="0" borderId="0" xfId="1"/>
    <xf numFmtId="0" fontId="5" fillId="0" borderId="5" xfId="2" applyNumberFormat="1" applyFont="1" applyBorder="1" applyAlignment="1" applyProtection="1">
      <alignment horizontal="right"/>
      <protection locked="0"/>
    </xf>
    <xf numFmtId="0" fontId="8" fillId="8" borderId="5" xfId="7" applyFont="1" applyFill="1" applyBorder="1" applyAlignment="1" applyProtection="1">
      <alignment wrapText="1"/>
    </xf>
    <xf numFmtId="0" fontId="7" fillId="0" borderId="5" xfId="7" applyFont="1" applyBorder="1" applyAlignment="1" applyProtection="1">
      <alignment horizontal="center" wrapText="1"/>
    </xf>
    <xf numFmtId="0" fontId="8" fillId="8" borderId="5" xfId="7" applyFont="1" applyFill="1" applyBorder="1" applyAlignment="1" applyProtection="1">
      <alignment horizontal="center" wrapText="1"/>
    </xf>
    <xf numFmtId="0" fontId="7" fillId="0" borderId="5" xfId="7" applyFont="1" applyBorder="1" applyAlignment="1" applyProtection="1">
      <alignment horizontal="center" vertical="center" wrapText="1"/>
    </xf>
    <xf numFmtId="0" fontId="7" fillId="0" borderId="8" xfId="7" applyFont="1" applyBorder="1" applyAlignment="1" applyProtection="1">
      <alignment wrapText="1"/>
    </xf>
    <xf numFmtId="0" fontId="7" fillId="0" borderId="8" xfId="7" applyFont="1" applyBorder="1" applyAlignment="1" applyProtection="1"/>
    <xf numFmtId="0" fontId="8" fillId="0" borderId="8" xfId="7" applyFont="1" applyFill="1" applyBorder="1" applyAlignment="1" applyProtection="1">
      <alignment wrapText="1"/>
    </xf>
    <xf numFmtId="0" fontId="7" fillId="0" borderId="17" xfId="7" applyFont="1" applyBorder="1" applyAlignment="1" applyProtection="1">
      <alignment horizontal="center" vertical="center" wrapText="1"/>
    </xf>
    <xf numFmtId="0" fontId="7" fillId="0" borderId="18" xfId="7" applyFont="1" applyFill="1" applyBorder="1" applyProtection="1">
      <protection locked="0"/>
    </xf>
    <xf numFmtId="169" fontId="7" fillId="8" borderId="14" xfId="7" applyNumberFormat="1" applyFont="1" applyFill="1" applyBorder="1" applyAlignment="1" applyProtection="1">
      <alignment wrapText="1"/>
    </xf>
    <xf numFmtId="169" fontId="7" fillId="0" borderId="14" xfId="7" applyNumberFormat="1" applyFont="1" applyBorder="1" applyAlignment="1" applyProtection="1">
      <alignment wrapText="1"/>
      <protection locked="0"/>
    </xf>
    <xf numFmtId="169" fontId="8" fillId="8" borderId="14" xfId="7" applyNumberFormat="1" applyFont="1" applyFill="1" applyBorder="1" applyAlignment="1" applyProtection="1">
      <alignment wrapText="1"/>
    </xf>
    <xf numFmtId="0" fontId="7" fillId="0" borderId="18" xfId="7" applyFont="1" applyFill="1" applyBorder="1" applyAlignment="1" applyProtection="1">
      <alignment horizontal="center"/>
    </xf>
    <xf numFmtId="0" fontId="7" fillId="0" borderId="19" xfId="7" applyFont="1" applyBorder="1" applyAlignment="1" applyProtection="1">
      <alignment wrapText="1"/>
    </xf>
    <xf numFmtId="0" fontId="8" fillId="8" borderId="15" xfId="7" applyFont="1" applyFill="1" applyBorder="1" applyAlignment="1" applyProtection="1">
      <alignment horizontal="center" wrapText="1"/>
    </xf>
    <xf numFmtId="170" fontId="9" fillId="0" borderId="0" xfId="0" applyNumberFormat="1" applyFont="1" applyFill="1" applyBorder="1" applyAlignment="1"/>
    <xf numFmtId="0" fontId="8" fillId="8" borderId="11" xfId="7" applyFont="1" applyFill="1" applyBorder="1" applyAlignment="1" applyProtection="1">
      <alignment horizontal="center" wrapText="1"/>
    </xf>
    <xf numFmtId="169" fontId="8" fillId="8" borderId="12" xfId="7" applyNumberFormat="1" applyFont="1" applyFill="1" applyBorder="1" applyAlignment="1" applyProtection="1">
      <alignment horizontal="center" wrapText="1"/>
    </xf>
    <xf numFmtId="169" fontId="8" fillId="8" borderId="16" xfId="7" applyNumberFormat="1" applyFont="1" applyFill="1" applyBorder="1" applyAlignment="1" applyProtection="1">
      <alignment horizontal="right" wrapText="1"/>
    </xf>
    <xf numFmtId="169" fontId="8" fillId="8" borderId="16" xfId="7" applyNumberFormat="1" applyFont="1" applyFill="1" applyBorder="1" applyProtection="1"/>
    <xf numFmtId="0" fontId="7" fillId="0" borderId="19" xfId="7" applyFont="1" applyBorder="1" applyAlignment="1" applyProtection="1"/>
    <xf numFmtId="0" fontId="7" fillId="0" borderId="25" xfId="7" applyFont="1" applyBorder="1" applyProtection="1"/>
    <xf numFmtId="0" fontId="7" fillId="0" borderId="0" xfId="7" applyFont="1" applyFill="1" applyBorder="1" applyAlignment="1" applyProtection="1"/>
    <xf numFmtId="0" fontId="7" fillId="0" borderId="26" xfId="7" applyFont="1" applyBorder="1" applyProtection="1"/>
    <xf numFmtId="169" fontId="7" fillId="0" borderId="12" xfId="7" applyNumberFormat="1" applyFont="1" applyBorder="1" applyProtection="1">
      <protection locked="0"/>
    </xf>
    <xf numFmtId="0" fontId="8" fillId="0" borderId="27" xfId="7" applyFont="1" applyBorder="1" applyProtection="1"/>
    <xf numFmtId="0" fontId="8" fillId="0" borderId="27" xfId="7" applyFont="1" applyBorder="1" applyAlignment="1" applyProtection="1">
      <alignment horizontal="left"/>
    </xf>
    <xf numFmtId="0" fontId="7" fillId="0" borderId="18" xfId="7" applyFont="1" applyBorder="1" applyAlignment="1" applyProtection="1">
      <alignment horizontal="left" wrapText="1"/>
    </xf>
    <xf numFmtId="0" fontId="7" fillId="0" borderId="17" xfId="7" applyFont="1" applyBorder="1" applyAlignment="1" applyProtection="1">
      <alignment horizontal="left" wrapText="1"/>
    </xf>
    <xf numFmtId="3" fontId="8" fillId="0" borderId="0" xfId="7" applyNumberFormat="1" applyFont="1" applyFill="1" applyBorder="1" applyAlignment="1" applyProtection="1">
      <alignment horizontal="right"/>
    </xf>
    <xf numFmtId="169" fontId="8" fillId="8" borderId="29" xfId="7" applyNumberFormat="1" applyFont="1" applyFill="1" applyBorder="1" applyProtection="1"/>
    <xf numFmtId="0" fontId="7" fillId="0" borderId="0" xfId="7" applyFont="1" applyBorder="1" applyProtection="1">
      <protection locked="0"/>
    </xf>
    <xf numFmtId="0" fontId="7" fillId="0" borderId="0" xfId="7" applyFont="1" applyFill="1" applyBorder="1" applyAlignment="1" applyProtection="1">
      <protection locked="0"/>
    </xf>
    <xf numFmtId="0" fontId="8" fillId="0" borderId="30" xfId="7" applyFont="1" applyFill="1" applyBorder="1" applyAlignment="1" applyProtection="1"/>
    <xf numFmtId="169" fontId="7" fillId="0" borderId="31" xfId="7" applyNumberFormat="1" applyFont="1" applyFill="1" applyBorder="1" applyProtection="1">
      <protection locked="0"/>
    </xf>
    <xf numFmtId="0" fontId="7" fillId="0" borderId="25" xfId="7" applyFont="1" applyBorder="1" applyProtection="1">
      <protection locked="0"/>
    </xf>
    <xf numFmtId="169" fontId="7" fillId="0" borderId="32" xfId="7" applyNumberFormat="1" applyFont="1" applyBorder="1" applyProtection="1">
      <protection locked="0"/>
    </xf>
    <xf numFmtId="164" fontId="7" fillId="0" borderId="0" xfId="1" applyNumberFormat="1" applyFont="1"/>
    <xf numFmtId="170" fontId="7" fillId="0" borderId="0" xfId="1" applyNumberFormat="1" applyFont="1" applyAlignment="1">
      <alignment horizontal="left"/>
    </xf>
    <xf numFmtId="164" fontId="7" fillId="0" borderId="0" xfId="1" applyNumberFormat="1" applyFont="1" applyBorder="1"/>
    <xf numFmtId="164" fontId="8" fillId="0" borderId="20" xfId="1" applyNumberFormat="1" applyFont="1" applyFill="1" applyBorder="1" applyAlignment="1">
      <alignment horizontal="center"/>
    </xf>
    <xf numFmtId="164" fontId="8" fillId="0" borderId="33" xfId="1" applyNumberFormat="1" applyFont="1" applyFill="1" applyBorder="1" applyAlignment="1">
      <alignment horizontal="center"/>
    </xf>
    <xf numFmtId="164" fontId="7" fillId="0" borderId="5" xfId="1" applyNumberFormat="1" applyFont="1" applyBorder="1" applyProtection="1">
      <protection locked="0"/>
    </xf>
    <xf numFmtId="164" fontId="8" fillId="6" borderId="33" xfId="1" applyNumberFormat="1" applyFont="1" applyFill="1" applyBorder="1" applyProtection="1">
      <protection locked="0"/>
    </xf>
    <xf numFmtId="169" fontId="7" fillId="0" borderId="34" xfId="1" applyNumberFormat="1" applyFont="1" applyBorder="1" applyProtection="1">
      <protection locked="0"/>
    </xf>
    <xf numFmtId="169" fontId="7" fillId="0" borderId="34" xfId="1" applyNumberFormat="1" applyFont="1" applyBorder="1"/>
    <xf numFmtId="169" fontId="7" fillId="0" borderId="5" xfId="1" applyNumberFormat="1" applyFont="1" applyFill="1" applyBorder="1" applyProtection="1">
      <protection locked="0"/>
    </xf>
    <xf numFmtId="164" fontId="8" fillId="3" borderId="5" xfId="1" applyNumberFormat="1" applyFont="1" applyFill="1" applyBorder="1"/>
    <xf numFmtId="164" fontId="8" fillId="6" borderId="33" xfId="1" applyNumberFormat="1" applyFont="1" applyFill="1" applyBorder="1"/>
    <xf numFmtId="164" fontId="7" fillId="6" borderId="33" xfId="1" applyNumberFormat="1" applyFont="1" applyFill="1" applyBorder="1" applyProtection="1">
      <protection locked="0"/>
    </xf>
    <xf numFmtId="164" fontId="7" fillId="6" borderId="33" xfId="1" applyNumberFormat="1" applyFont="1" applyFill="1" applyBorder="1"/>
    <xf numFmtId="3" fontId="8" fillId="8" borderId="24" xfId="7" applyNumberFormat="1" applyFont="1" applyFill="1" applyBorder="1" applyAlignment="1" applyProtection="1"/>
    <xf numFmtId="169" fontId="7" fillId="0" borderId="0" xfId="7" applyNumberFormat="1" applyFont="1" applyProtection="1">
      <protection locked="0"/>
    </xf>
    <xf numFmtId="169" fontId="7" fillId="0" borderId="14" xfId="7" applyNumberFormat="1" applyFont="1" applyFill="1" applyBorder="1" applyProtection="1">
      <protection locked="0"/>
    </xf>
    <xf numFmtId="169" fontId="7" fillId="0" borderId="26" xfId="7" applyNumberFormat="1" applyFont="1" applyFill="1" applyBorder="1" applyProtection="1"/>
    <xf numFmtId="169" fontId="7" fillId="0" borderId="14" xfId="7" applyNumberFormat="1" applyFont="1" applyBorder="1" applyAlignment="1" applyProtection="1">
      <alignment wrapText="1"/>
    </xf>
    <xf numFmtId="0" fontId="20" fillId="0" borderId="0" xfId="7" applyFont="1" applyProtection="1">
      <protection locked="0"/>
    </xf>
    <xf numFmtId="37" fontId="7" fillId="0" borderId="34" xfId="1" applyNumberFormat="1" applyFont="1" applyFill="1" applyBorder="1" applyProtection="1">
      <protection locked="0"/>
    </xf>
    <xf numFmtId="0" fontId="21" fillId="0" borderId="0" xfId="0" applyFont="1" applyFill="1" applyBorder="1" applyAlignment="1" applyProtection="1">
      <alignment wrapText="1"/>
    </xf>
    <xf numFmtId="0" fontId="20" fillId="0" borderId="0" xfId="0" applyFont="1" applyFill="1" applyBorder="1" applyProtection="1"/>
    <xf numFmtId="0" fontId="22" fillId="0" borderId="0" xfId="0" applyFont="1"/>
    <xf numFmtId="49" fontId="22" fillId="0" borderId="0" xfId="0" applyNumberFormat="1" applyFont="1"/>
    <xf numFmtId="0" fontId="21" fillId="0" borderId="0" xfId="6" applyFont="1" applyBorder="1" applyAlignment="1" applyProtection="1">
      <alignment horizontal="right"/>
    </xf>
    <xf numFmtId="164" fontId="20" fillId="0" borderId="0" xfId="1" applyNumberFormat="1" applyFont="1" applyBorder="1"/>
    <xf numFmtId="49" fontId="20" fillId="0" borderId="0" xfId="6" applyNumberFormat="1" applyFont="1" applyBorder="1" applyAlignment="1" applyProtection="1">
      <alignment horizontal="right"/>
    </xf>
    <xf numFmtId="164" fontId="20" fillId="0" borderId="0" xfId="1" applyNumberFormat="1" applyFont="1"/>
    <xf numFmtId="169" fontId="7" fillId="0" borderId="0" xfId="4" applyNumberFormat="1" applyFont="1" applyFill="1" applyBorder="1" applyAlignment="1">
      <alignment horizontal="right"/>
    </xf>
    <xf numFmtId="0" fontId="7" fillId="0" borderId="5" xfId="7" applyFont="1" applyBorder="1" applyAlignment="1" applyProtection="1">
      <alignment horizontal="center" wrapText="1"/>
    </xf>
    <xf numFmtId="0" fontId="7" fillId="0" borderId="17" xfId="7" applyFont="1" applyBorder="1" applyAlignment="1" applyProtection="1">
      <alignment horizontal="center"/>
    </xf>
    <xf numFmtId="0" fontId="8" fillId="0" borderId="0" xfId="0" applyFont="1" applyBorder="1"/>
    <xf numFmtId="0" fontId="8" fillId="0" borderId="0" xfId="0" applyFont="1" applyFill="1" applyBorder="1" applyAlignment="1">
      <alignment horizontal="right" wrapText="1"/>
    </xf>
    <xf numFmtId="0" fontId="5" fillId="0" borderId="0" xfId="0" applyFont="1" applyBorder="1"/>
    <xf numFmtId="0" fontId="5" fillId="0" borderId="0" xfId="0" applyFont="1" applyFill="1" applyBorder="1"/>
    <xf numFmtId="0" fontId="23" fillId="0" borderId="0" xfId="0" applyFont="1" applyProtection="1">
      <protection locked="0"/>
    </xf>
    <xf numFmtId="0" fontId="23" fillId="0" borderId="0" xfId="0" applyFont="1" applyProtection="1"/>
    <xf numFmtId="0" fontId="23" fillId="0" borderId="0" xfId="0" applyFont="1"/>
    <xf numFmtId="0" fontId="24" fillId="0" borderId="0" xfId="0" applyFont="1"/>
    <xf numFmtId="0" fontId="24" fillId="0" borderId="0" xfId="0" applyFont="1" applyProtection="1">
      <protection locked="0"/>
    </xf>
    <xf numFmtId="0" fontId="22" fillId="0" borderId="0" xfId="0" applyFont="1" applyFill="1" applyProtection="1">
      <protection locked="0"/>
    </xf>
    <xf numFmtId="0" fontId="7" fillId="0" borderId="18" xfId="7" applyFont="1" applyBorder="1" applyAlignment="1" applyProtection="1">
      <alignment horizontal="left"/>
    </xf>
    <xf numFmtId="0" fontId="20" fillId="0" borderId="0" xfId="7" applyFont="1" applyBorder="1" applyProtection="1">
      <protection locked="0"/>
    </xf>
    <xf numFmtId="0" fontId="7" fillId="0" borderId="5" xfId="7" applyFont="1" applyBorder="1" applyAlignment="1" applyProtection="1">
      <alignment horizontal="center" wrapText="1"/>
    </xf>
    <xf numFmtId="0" fontId="26" fillId="0" borderId="0" xfId="7" applyFont="1" applyBorder="1" applyProtection="1">
      <protection locked="0"/>
    </xf>
    <xf numFmtId="0" fontId="25" fillId="0" borderId="0" xfId="0" applyFont="1"/>
    <xf numFmtId="0" fontId="25" fillId="0" borderId="0" xfId="0" applyFont="1" applyProtection="1"/>
    <xf numFmtId="0" fontId="25" fillId="0" borderId="0" xfId="0" applyFont="1" applyProtection="1">
      <protection locked="0"/>
    </xf>
    <xf numFmtId="0" fontId="22" fillId="9" borderId="0" xfId="0" applyFont="1" applyFill="1"/>
    <xf numFmtId="0" fontId="22" fillId="9" borderId="0" xfId="0" applyFont="1" applyFill="1" applyProtection="1"/>
    <xf numFmtId="49" fontId="22" fillId="9" borderId="0" xfId="0" applyNumberFormat="1" applyFont="1" applyFill="1" applyProtection="1"/>
    <xf numFmtId="49" fontId="22" fillId="9" borderId="0" xfId="0" applyNumberFormat="1" applyFont="1" applyFill="1"/>
    <xf numFmtId="169" fontId="7" fillId="0" borderId="14" xfId="7" applyNumberFormat="1" applyFont="1" applyFill="1" applyBorder="1" applyAlignment="1" applyProtection="1"/>
    <xf numFmtId="42" fontId="26" fillId="0" borderId="0" xfId="7" applyNumberFormat="1" applyFont="1" applyBorder="1" applyProtection="1">
      <protection locked="0"/>
    </xf>
    <xf numFmtId="0" fontId="7" fillId="0" borderId="5" xfId="7" applyFont="1" applyBorder="1" applyAlignment="1" applyProtection="1">
      <alignment horizontal="center" wrapText="1"/>
    </xf>
    <xf numFmtId="0" fontId="7" fillId="0" borderId="0" xfId="7" applyFont="1" applyBorder="1" applyProtection="1"/>
    <xf numFmtId="0" fontId="0" fillId="0" borderId="5" xfId="2" applyNumberFormat="1" applyFont="1" applyBorder="1" applyAlignment="1" applyProtection="1">
      <alignment horizontal="right"/>
      <protection locked="0"/>
    </xf>
    <xf numFmtId="0" fontId="4" fillId="0" borderId="5" xfId="0" applyFont="1" applyBorder="1" applyProtection="1">
      <protection locked="0"/>
    </xf>
    <xf numFmtId="43" fontId="4" fillId="0" borderId="5" xfId="1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5" fillId="0" borderId="5" xfId="0" applyFont="1" applyBorder="1" applyProtection="1">
      <protection locked="0"/>
    </xf>
    <xf numFmtId="168" fontId="0" fillId="10" borderId="5" xfId="0" applyNumberFormat="1" applyFill="1" applyBorder="1" applyProtection="1">
      <protection locked="0"/>
    </xf>
    <xf numFmtId="168" fontId="0" fillId="10" borderId="34" xfId="0" applyNumberFormat="1" applyFill="1" applyBorder="1" applyProtection="1">
      <protection locked="0"/>
    </xf>
    <xf numFmtId="164" fontId="29" fillId="0" borderId="0" xfId="1" applyNumberFormat="1" applyFont="1" applyAlignment="1">
      <alignment horizontal="right"/>
    </xf>
    <xf numFmtId="170" fontId="30" fillId="0" borderId="0" xfId="0" applyNumberFormat="1" applyFont="1" applyFill="1" applyBorder="1" applyAlignment="1">
      <alignment horizontal="right"/>
    </xf>
    <xf numFmtId="1" fontId="31" fillId="0" borderId="7" xfId="0" applyNumberFormat="1" applyFont="1" applyBorder="1" applyAlignment="1" applyProtection="1">
      <alignment horizontal="center"/>
      <protection locked="0"/>
    </xf>
    <xf numFmtId="1" fontId="31" fillId="0" borderId="3" xfId="0" applyNumberFormat="1" applyFont="1" applyBorder="1" applyAlignment="1" applyProtection="1">
      <alignment horizontal="center"/>
      <protection locked="0"/>
    </xf>
    <xf numFmtId="1" fontId="31" fillId="0" borderId="4" xfId="0" applyNumberFormat="1" applyFont="1" applyBorder="1" applyAlignment="1" applyProtection="1">
      <alignment horizontal="center"/>
      <protection locked="0"/>
    </xf>
    <xf numFmtId="0" fontId="31" fillId="0" borderId="42" xfId="0" applyFont="1" applyBorder="1" applyProtection="1">
      <protection locked="0"/>
    </xf>
    <xf numFmtId="0" fontId="31" fillId="0" borderId="66" xfId="0" applyFont="1" applyBorder="1" applyProtection="1">
      <protection locked="0"/>
    </xf>
    <xf numFmtId="0" fontId="31" fillId="0" borderId="67" xfId="0" applyFont="1" applyBorder="1" applyProtection="1">
      <protection locked="0"/>
    </xf>
    <xf numFmtId="165" fontId="31" fillId="0" borderId="59" xfId="0" applyNumberFormat="1" applyFont="1" applyBorder="1" applyAlignment="1" applyProtection="1">
      <alignment horizontal="center"/>
      <protection locked="0"/>
    </xf>
    <xf numFmtId="1" fontId="31" fillId="0" borderId="59" xfId="0" applyNumberFormat="1" applyFont="1" applyBorder="1" applyAlignment="1" applyProtection="1">
      <alignment horizontal="center"/>
      <protection locked="0"/>
    </xf>
    <xf numFmtId="1" fontId="31" fillId="0" borderId="68" xfId="0" applyNumberFormat="1" applyFont="1" applyBorder="1" applyAlignment="1" applyProtection="1">
      <alignment horizontal="center"/>
      <protection locked="0"/>
    </xf>
    <xf numFmtId="1" fontId="31" fillId="0" borderId="66" xfId="0" applyNumberFormat="1" applyFont="1" applyBorder="1" applyAlignment="1" applyProtection="1">
      <alignment horizontal="center"/>
      <protection locked="0"/>
    </xf>
    <xf numFmtId="1" fontId="31" fillId="0" borderId="10" xfId="0" applyNumberFormat="1" applyFont="1" applyBorder="1" applyAlignment="1" applyProtection="1">
      <alignment horizontal="center"/>
      <protection locked="0"/>
    </xf>
    <xf numFmtId="1" fontId="31" fillId="0" borderId="34" xfId="0" applyNumberFormat="1" applyFont="1" applyBorder="1" applyAlignment="1" applyProtection="1">
      <alignment horizontal="center"/>
      <protection locked="0"/>
    </xf>
    <xf numFmtId="1" fontId="31" fillId="0" borderId="5" xfId="0" applyNumberFormat="1" applyFont="1" applyBorder="1" applyAlignment="1" applyProtection="1">
      <alignment horizontal="center"/>
      <protection locked="0"/>
    </xf>
    <xf numFmtId="164" fontId="5" fillId="0" borderId="0" xfId="1" applyNumberFormat="1" applyFill="1" applyBorder="1"/>
    <xf numFmtId="164" fontId="29" fillId="0" borderId="0" xfId="1" applyNumberFormat="1" applyFont="1" applyFill="1" applyBorder="1" applyAlignment="1">
      <alignment horizontal="right"/>
    </xf>
    <xf numFmtId="0" fontId="8" fillId="0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" fontId="31" fillId="0" borderId="4" xfId="0" applyNumberFormat="1" applyFont="1" applyFill="1" applyBorder="1" applyAlignment="1" applyProtection="1">
      <alignment horizontal="center"/>
      <protection locked="0"/>
    </xf>
    <xf numFmtId="0" fontId="8" fillId="3" borderId="2" xfId="0" applyFont="1" applyFill="1" applyBorder="1" applyAlignment="1" applyProtection="1">
      <alignment horizontal="center" wrapText="1"/>
    </xf>
    <xf numFmtId="0" fontId="8" fillId="3" borderId="3" xfId="0" applyFont="1" applyFill="1" applyBorder="1" applyAlignment="1" applyProtection="1">
      <alignment horizontal="center" wrapText="1"/>
    </xf>
    <xf numFmtId="165" fontId="8" fillId="4" borderId="4" xfId="0" applyNumberFormat="1" applyFont="1" applyFill="1" applyBorder="1" applyAlignment="1" applyProtection="1">
      <alignment horizontal="center" vertical="center" textRotation="90" wrapText="1"/>
    </xf>
    <xf numFmtId="165" fontId="8" fillId="4" borderId="5" xfId="0" applyNumberFormat="1" applyFont="1" applyFill="1" applyBorder="1" applyAlignment="1" applyProtection="1">
      <alignment horizontal="center" vertical="center" textRotation="90" wrapText="1"/>
    </xf>
    <xf numFmtId="1" fontId="8" fillId="4" borderId="3" xfId="0" applyNumberFormat="1" applyFont="1" applyFill="1" applyBorder="1" applyAlignment="1" applyProtection="1">
      <alignment horizontal="center" vertical="center" textRotation="90" wrapText="1"/>
    </xf>
    <xf numFmtId="1" fontId="8" fillId="5" borderId="6" xfId="0" applyNumberFormat="1" applyFont="1" applyFill="1" applyBorder="1" applyAlignment="1" applyProtection="1">
      <alignment horizontal="center" vertical="center" textRotation="90" wrapText="1"/>
    </xf>
    <xf numFmtId="1" fontId="8" fillId="5" borderId="3" xfId="0" applyNumberFormat="1" applyFont="1" applyFill="1" applyBorder="1" applyAlignment="1" applyProtection="1">
      <alignment horizontal="center" vertical="center" textRotation="90" wrapText="1"/>
    </xf>
    <xf numFmtId="1" fontId="8" fillId="6" borderId="4" xfId="0" applyNumberFormat="1" applyFont="1" applyFill="1" applyBorder="1" applyAlignment="1" applyProtection="1">
      <alignment horizontal="center" vertical="center" textRotation="90" wrapText="1"/>
    </xf>
    <xf numFmtId="1" fontId="8" fillId="6" borderId="5" xfId="0" applyNumberFormat="1" applyFont="1" applyFill="1" applyBorder="1" applyAlignment="1" applyProtection="1">
      <alignment horizontal="center" vertical="center" textRotation="90" wrapText="1"/>
    </xf>
    <xf numFmtId="1" fontId="8" fillId="6" borderId="6" xfId="0" applyNumberFormat="1" applyFont="1" applyFill="1" applyBorder="1" applyAlignment="1" applyProtection="1">
      <alignment horizontal="center" vertical="center" textRotation="90" wrapText="1"/>
    </xf>
    <xf numFmtId="1" fontId="8" fillId="6" borderId="3" xfId="0" applyNumberFormat="1" applyFont="1" applyFill="1" applyBorder="1" applyAlignment="1" applyProtection="1">
      <alignment horizontal="center" vertical="center" textRotation="90" wrapText="1"/>
    </xf>
    <xf numFmtId="1" fontId="8" fillId="7" borderId="4" xfId="0" applyNumberFormat="1" applyFont="1" applyFill="1" applyBorder="1" applyAlignment="1" applyProtection="1">
      <alignment horizontal="center" vertical="center" textRotation="90" wrapText="1"/>
    </xf>
    <xf numFmtId="1" fontId="8" fillId="7" borderId="7" xfId="0" applyNumberFormat="1" applyFont="1" applyFill="1" applyBorder="1" applyAlignment="1" applyProtection="1">
      <alignment horizontal="center" vertical="center" textRotation="90" wrapText="1"/>
    </xf>
    <xf numFmtId="0" fontId="0" fillId="0" borderId="1" xfId="0" applyFont="1" applyBorder="1" applyProtection="1"/>
    <xf numFmtId="0" fontId="0" fillId="0" borderId="2" xfId="0" applyFont="1" applyBorder="1" applyProtection="1"/>
    <xf numFmtId="0" fontId="0" fillId="0" borderId="3" xfId="0" applyFont="1" applyBorder="1" applyProtection="1"/>
    <xf numFmtId="165" fontId="0" fillId="0" borderId="4" xfId="0" applyNumberFormat="1" applyFont="1" applyBorder="1" applyAlignment="1" applyProtection="1">
      <alignment horizontal="center"/>
    </xf>
    <xf numFmtId="1" fontId="0" fillId="0" borderId="5" xfId="0" applyNumberFormat="1" applyFont="1" applyBorder="1" applyAlignment="1" applyProtection="1">
      <alignment horizontal="center"/>
    </xf>
    <xf numFmtId="1" fontId="0" fillId="0" borderId="7" xfId="0" applyNumberFormat="1" applyFont="1" applyBorder="1" applyAlignment="1" applyProtection="1">
      <alignment horizontal="center"/>
    </xf>
    <xf numFmtId="1" fontId="0" fillId="0" borderId="6" xfId="0" applyNumberFormat="1" applyFont="1" applyBorder="1" applyAlignment="1" applyProtection="1">
      <alignment horizontal="center"/>
    </xf>
    <xf numFmtId="1" fontId="0" fillId="0" borderId="3" xfId="0" applyNumberFormat="1" applyFont="1" applyBorder="1" applyAlignment="1" applyProtection="1">
      <alignment horizontal="center"/>
    </xf>
    <xf numFmtId="1" fontId="0" fillId="0" borderId="4" xfId="0" applyNumberFormat="1" applyFont="1" applyBorder="1" applyAlignment="1" applyProtection="1">
      <alignment horizontal="center"/>
    </xf>
    <xf numFmtId="1" fontId="0" fillId="0" borderId="0" xfId="0" applyNumberFormat="1" applyBorder="1" applyAlignment="1" applyProtection="1">
      <alignment horizontal="center"/>
      <protection locked="0"/>
    </xf>
    <xf numFmtId="1" fontId="8" fillId="7" borderId="9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165" fontId="8" fillId="4" borderId="4" xfId="0" applyNumberFormat="1" applyFont="1" applyFill="1" applyBorder="1" applyAlignment="1">
      <alignment horizontal="center" vertical="center" textRotation="90" wrapText="1"/>
    </xf>
    <xf numFmtId="1" fontId="8" fillId="4" borderId="6" xfId="0" applyNumberFormat="1" applyFont="1" applyFill="1" applyBorder="1" applyAlignment="1">
      <alignment horizontal="center" vertical="center" textRotation="90" wrapText="1"/>
    </xf>
    <xf numFmtId="1" fontId="8" fillId="5" borderId="4" xfId="0" applyNumberFormat="1" applyFont="1" applyFill="1" applyBorder="1" applyAlignment="1">
      <alignment horizontal="center" vertical="center" textRotation="90" wrapText="1"/>
    </xf>
    <xf numFmtId="1" fontId="8" fillId="5" borderId="5" xfId="0" applyNumberFormat="1" applyFont="1" applyFill="1" applyBorder="1" applyAlignment="1">
      <alignment horizontal="center" vertical="center" textRotation="90" wrapText="1"/>
    </xf>
    <xf numFmtId="1" fontId="8" fillId="5" borderId="7" xfId="0" applyNumberFormat="1" applyFont="1" applyFill="1" applyBorder="1" applyAlignment="1">
      <alignment horizontal="center" vertical="center" textRotation="90" wrapText="1"/>
    </xf>
    <xf numFmtId="1" fontId="8" fillId="6" borderId="4" xfId="0" applyNumberFormat="1" applyFont="1" applyFill="1" applyBorder="1" applyAlignment="1">
      <alignment horizontal="center" vertical="center" textRotation="90" wrapText="1"/>
    </xf>
    <xf numFmtId="1" fontId="8" fillId="6" borderId="5" xfId="0" applyNumberFormat="1" applyFont="1" applyFill="1" applyBorder="1" applyAlignment="1">
      <alignment horizontal="center" vertical="center" textRotation="90" wrapText="1"/>
    </xf>
    <xf numFmtId="1" fontId="8" fillId="7" borderId="7" xfId="0" applyNumberFormat="1" applyFont="1" applyFill="1" applyBorder="1" applyAlignment="1">
      <alignment horizontal="center" vertical="center" textRotation="90" wrapText="1"/>
    </xf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165" fontId="0" fillId="0" borderId="4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32" fillId="0" borderId="1" xfId="0" applyFont="1" applyBorder="1"/>
    <xf numFmtId="0" fontId="32" fillId="0" borderId="2" xfId="0" applyFont="1" applyBorder="1"/>
    <xf numFmtId="0" fontId="32" fillId="0" borderId="3" xfId="0" applyFont="1" applyBorder="1"/>
    <xf numFmtId="165" fontId="32" fillId="0" borderId="4" xfId="0" applyNumberFormat="1" applyFont="1" applyBorder="1" applyAlignment="1">
      <alignment horizontal="center"/>
    </xf>
    <xf numFmtId="1" fontId="32" fillId="0" borderId="6" xfId="0" applyNumberFormat="1" applyFont="1" applyBorder="1" applyAlignment="1">
      <alignment horizontal="center"/>
    </xf>
    <xf numFmtId="1" fontId="32" fillId="0" borderId="4" xfId="0" applyNumberFormat="1" applyFont="1" applyBorder="1" applyAlignment="1">
      <alignment horizontal="center"/>
    </xf>
    <xf numFmtId="1" fontId="32" fillId="0" borderId="3" xfId="0" applyNumberFormat="1" applyFont="1" applyBorder="1" applyAlignment="1">
      <alignment horizontal="center"/>
    </xf>
    <xf numFmtId="1" fontId="32" fillId="0" borderId="5" xfId="0" applyNumberFormat="1" applyFont="1" applyBorder="1" applyAlignment="1">
      <alignment horizontal="center"/>
    </xf>
    <xf numFmtId="1" fontId="32" fillId="0" borderId="7" xfId="0" applyNumberFormat="1" applyFont="1" applyBorder="1" applyAlignment="1">
      <alignment horizontal="center"/>
    </xf>
    <xf numFmtId="168" fontId="5" fillId="11" borderId="5" xfId="2" applyNumberFormat="1" applyFill="1" applyBorder="1" applyProtection="1">
      <protection locked="0"/>
    </xf>
    <xf numFmtId="0" fontId="33" fillId="0" borderId="8" xfId="0" applyFont="1" applyFill="1" applyBorder="1" applyAlignment="1" applyProtection="1">
      <alignment horizontal="center"/>
      <protection locked="0"/>
    </xf>
    <xf numFmtId="0" fontId="9" fillId="13" borderId="5" xfId="0" applyFont="1" applyFill="1" applyBorder="1" applyAlignment="1">
      <alignment horizontal="center"/>
    </xf>
    <xf numFmtId="167" fontId="9" fillId="13" borderId="5" xfId="0" applyNumberFormat="1" applyFont="1" applyFill="1" applyBorder="1" applyAlignment="1">
      <alignment horizontal="center"/>
    </xf>
    <xf numFmtId="166" fontId="9" fillId="13" borderId="5" xfId="0" applyNumberFormat="1" applyFont="1" applyFill="1" applyBorder="1" applyAlignment="1">
      <alignment horizontal="center"/>
    </xf>
    <xf numFmtId="0" fontId="9" fillId="13" borderId="5" xfId="0" applyNumberFormat="1" applyFont="1" applyFill="1" applyBorder="1" applyAlignment="1">
      <alignment horizontal="center"/>
    </xf>
    <xf numFmtId="0" fontId="9" fillId="13" borderId="5" xfId="0" applyFont="1" applyFill="1" applyBorder="1" applyAlignment="1">
      <alignment horizontal="center" wrapText="1"/>
    </xf>
    <xf numFmtId="0" fontId="4" fillId="13" borderId="5" xfId="0" applyFont="1" applyFill="1" applyBorder="1" applyAlignment="1">
      <alignment horizontal="center" wrapText="1"/>
    </xf>
    <xf numFmtId="43" fontId="9" fillId="13" borderId="5" xfId="1" applyFont="1" applyFill="1" applyBorder="1" applyAlignment="1">
      <alignment horizontal="center" wrapText="1"/>
    </xf>
    <xf numFmtId="0" fontId="9" fillId="13" borderId="5" xfId="2" applyNumberFormat="1" applyFont="1" applyFill="1" applyBorder="1" applyAlignment="1">
      <alignment horizontal="center" wrapText="1"/>
    </xf>
    <xf numFmtId="168" fontId="4" fillId="13" borderId="5" xfId="2" applyNumberFormat="1" applyFont="1" applyFill="1" applyBorder="1" applyAlignment="1">
      <alignment horizontal="center" wrapText="1"/>
    </xf>
    <xf numFmtId="37" fontId="8" fillId="14" borderId="5" xfId="1" applyNumberFormat="1" applyFont="1" applyFill="1" applyBorder="1" applyProtection="1"/>
    <xf numFmtId="169" fontId="8" fillId="14" borderId="5" xfId="1" applyNumberFormat="1" applyFont="1" applyFill="1" applyBorder="1"/>
    <xf numFmtId="169" fontId="8" fillId="14" borderId="5" xfId="1" applyNumberFormat="1" applyFont="1" applyFill="1" applyBorder="1" applyProtection="1"/>
    <xf numFmtId="37" fontId="8" fillId="14" borderId="5" xfId="1" applyNumberFormat="1" applyFont="1" applyFill="1" applyBorder="1"/>
    <xf numFmtId="0" fontId="34" fillId="0" borderId="1" xfId="0" applyFont="1" applyBorder="1"/>
    <xf numFmtId="0" fontId="35" fillId="0" borderId="4" xfId="0" applyFont="1" applyBorder="1" applyAlignment="1">
      <alignment horizontal="left"/>
    </xf>
    <xf numFmtId="0" fontId="35" fillId="0" borderId="3" xfId="0" applyFont="1" applyBorder="1" applyAlignment="1">
      <alignment horizontal="left"/>
    </xf>
    <xf numFmtId="165" fontId="35" fillId="0" borderId="5" xfId="0" applyNumberFormat="1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35" fillId="0" borderId="5" xfId="0" applyNumberFormat="1" applyFont="1" applyBorder="1" applyAlignment="1">
      <alignment horizontal="center"/>
    </xf>
    <xf numFmtId="1" fontId="35" fillId="0" borderId="6" xfId="0" applyNumberFormat="1" applyFont="1" applyBorder="1" applyAlignment="1">
      <alignment horizontal="center"/>
    </xf>
    <xf numFmtId="0" fontId="35" fillId="0" borderId="37" xfId="0" applyFont="1" applyBorder="1" applyProtection="1"/>
    <xf numFmtId="1" fontId="35" fillId="0" borderId="6" xfId="0" applyNumberFormat="1" applyFont="1" applyBorder="1" applyAlignment="1" applyProtection="1">
      <alignment horizontal="center"/>
    </xf>
    <xf numFmtId="1" fontId="35" fillId="0" borderId="3" xfId="0" applyNumberFormat="1" applyFont="1" applyBorder="1" applyAlignment="1" applyProtection="1">
      <alignment horizontal="center"/>
    </xf>
    <xf numFmtId="1" fontId="35" fillId="0" borderId="4" xfId="0" applyNumberFormat="1" applyFont="1" applyBorder="1" applyAlignment="1">
      <alignment horizontal="center"/>
    </xf>
    <xf numFmtId="1" fontId="35" fillId="0" borderId="5" xfId="0" applyNumberFormat="1" applyFont="1" applyBorder="1" applyAlignment="1">
      <alignment horizontal="center"/>
    </xf>
    <xf numFmtId="1" fontId="35" fillId="0" borderId="8" xfId="0" applyNumberFormat="1" applyFont="1" applyBorder="1" applyAlignment="1">
      <alignment horizontal="center"/>
    </xf>
    <xf numFmtId="1" fontId="35" fillId="0" borderId="4" xfId="0" applyNumberFormat="1" applyFont="1" applyBorder="1" applyAlignment="1" applyProtection="1">
      <alignment horizontal="center"/>
    </xf>
    <xf numFmtId="1" fontId="35" fillId="0" borderId="7" xfId="0" applyNumberFormat="1" applyFont="1" applyBorder="1" applyAlignment="1" applyProtection="1">
      <alignment horizontal="center"/>
    </xf>
    <xf numFmtId="0" fontId="34" fillId="5" borderId="5" xfId="0" applyFont="1" applyFill="1" applyBorder="1"/>
    <xf numFmtId="43" fontId="34" fillId="5" borderId="5" xfId="1" applyFont="1" applyFill="1" applyBorder="1"/>
    <xf numFmtId="0" fontId="34" fillId="5" borderId="5" xfId="2" applyNumberFormat="1" applyFont="1" applyFill="1" applyBorder="1" applyAlignment="1">
      <alignment horizontal="right"/>
    </xf>
    <xf numFmtId="168" fontId="34" fillId="5" borderId="5" xfId="2" applyNumberFormat="1" applyFont="1" applyFill="1" applyBorder="1"/>
    <xf numFmtId="168" fontId="5" fillId="15" borderId="5" xfId="2" applyNumberFormat="1" applyFill="1" applyBorder="1" applyProtection="1">
      <protection locked="0"/>
    </xf>
    <xf numFmtId="0" fontId="36" fillId="0" borderId="3" xfId="0" applyFont="1" applyBorder="1" applyProtection="1">
      <protection locked="0"/>
    </xf>
    <xf numFmtId="165" fontId="36" fillId="0" borderId="4" xfId="0" applyNumberFormat="1" applyFont="1" applyBorder="1" applyAlignment="1" applyProtection="1">
      <alignment horizontal="center"/>
      <protection locked="0"/>
    </xf>
    <xf numFmtId="1" fontId="36" fillId="0" borderId="6" xfId="0" applyNumberFormat="1" applyFont="1" applyBorder="1" applyAlignment="1" applyProtection="1">
      <alignment horizontal="center"/>
      <protection locked="0"/>
    </xf>
    <xf numFmtId="1" fontId="36" fillId="0" borderId="4" xfId="0" applyNumberFormat="1" applyFont="1" applyBorder="1" applyAlignment="1" applyProtection="1">
      <alignment horizontal="center"/>
      <protection locked="0"/>
    </xf>
    <xf numFmtId="1" fontId="36" fillId="0" borderId="3" xfId="0" applyNumberFormat="1" applyFont="1" applyBorder="1" applyAlignment="1" applyProtection="1">
      <alignment horizontal="center"/>
      <protection locked="0"/>
    </xf>
    <xf numFmtId="1" fontId="36" fillId="0" borderId="5" xfId="0" applyNumberFormat="1" applyFont="1" applyBorder="1" applyAlignment="1" applyProtection="1">
      <alignment horizontal="center"/>
      <protection locked="0"/>
    </xf>
    <xf numFmtId="1" fontId="36" fillId="0" borderId="7" xfId="0" applyNumberFormat="1" applyFont="1" applyBorder="1" applyAlignment="1" applyProtection="1">
      <alignment horizontal="center"/>
      <protection locked="0"/>
    </xf>
    <xf numFmtId="0" fontId="36" fillId="0" borderId="8" xfId="0" applyFont="1" applyBorder="1" applyProtection="1">
      <protection locked="0"/>
    </xf>
    <xf numFmtId="164" fontId="8" fillId="0" borderId="0" xfId="1" applyNumberFormat="1" applyFont="1" applyAlignment="1">
      <alignment horizontal="right"/>
    </xf>
    <xf numFmtId="170" fontId="7" fillId="0" borderId="0" xfId="1" applyNumberFormat="1" applyFont="1" applyAlignment="1">
      <alignment horizontal="left"/>
    </xf>
    <xf numFmtId="164" fontId="10" fillId="0" borderId="63" xfId="1" applyNumberFormat="1" applyFont="1" applyFill="1" applyBorder="1" applyAlignment="1" applyProtection="1"/>
    <xf numFmtId="164" fontId="10" fillId="0" borderId="0" xfId="1" applyNumberFormat="1" applyFont="1" applyFill="1" applyBorder="1" applyAlignment="1" applyProtection="1"/>
    <xf numFmtId="164" fontId="7" fillId="0" borderId="0" xfId="1" applyNumberFormat="1" applyFont="1" applyProtection="1"/>
    <xf numFmtId="164" fontId="8" fillId="0" borderId="0" xfId="1" applyNumberFormat="1" applyFont="1" applyAlignment="1" applyProtection="1">
      <alignment horizontal="center"/>
    </xf>
    <xf numFmtId="49" fontId="8" fillId="0" borderId="0" xfId="1" applyNumberFormat="1" applyFont="1" applyBorder="1" applyAlignment="1" applyProtection="1">
      <alignment horizontal="center"/>
    </xf>
    <xf numFmtId="164" fontId="8" fillId="0" borderId="0" xfId="1" applyNumberFormat="1" applyFont="1" applyAlignment="1" applyProtection="1">
      <alignment horizontal="left"/>
    </xf>
    <xf numFmtId="164" fontId="37" fillId="5" borderId="21" xfId="1" applyNumberFormat="1" applyFont="1" applyFill="1" applyBorder="1" applyAlignment="1" applyProtection="1">
      <alignment horizontal="left"/>
    </xf>
    <xf numFmtId="164" fontId="8" fillId="5" borderId="30" xfId="1" applyNumberFormat="1" applyFont="1" applyFill="1" applyBorder="1" applyAlignment="1" applyProtection="1">
      <alignment horizontal="center"/>
    </xf>
    <xf numFmtId="49" fontId="8" fillId="5" borderId="30" xfId="1" applyNumberFormat="1" applyFont="1" applyFill="1" applyBorder="1" applyAlignment="1" applyProtection="1">
      <alignment horizontal="center"/>
    </xf>
    <xf numFmtId="49" fontId="8" fillId="5" borderId="70" xfId="1" applyNumberFormat="1" applyFont="1" applyFill="1" applyBorder="1" applyAlignment="1" applyProtection="1">
      <alignment horizontal="center"/>
    </xf>
    <xf numFmtId="164" fontId="29" fillId="5" borderId="10" xfId="1" applyNumberFormat="1" applyFont="1" applyFill="1" applyBorder="1" applyAlignment="1" applyProtection="1">
      <alignment horizontal="left"/>
    </xf>
    <xf numFmtId="164" fontId="7" fillId="5" borderId="5" xfId="1" applyNumberFormat="1" applyFont="1" applyFill="1" applyBorder="1" applyProtection="1"/>
    <xf numFmtId="164" fontId="38" fillId="16" borderId="71" xfId="1" applyNumberFormat="1" applyFont="1" applyFill="1" applyBorder="1" applyAlignment="1" applyProtection="1">
      <alignment horizontal="left"/>
    </xf>
    <xf numFmtId="164" fontId="7" fillId="16" borderId="49" xfId="1" applyNumberFormat="1" applyFont="1" applyFill="1" applyBorder="1" applyProtection="1"/>
    <xf numFmtId="164" fontId="8" fillId="16" borderId="49" xfId="1" applyNumberFormat="1" applyFont="1" applyFill="1" applyBorder="1" applyAlignment="1" applyProtection="1">
      <alignment horizontal="center"/>
    </xf>
    <xf numFmtId="164" fontId="7" fillId="16" borderId="72" xfId="1" applyNumberFormat="1" applyFont="1" applyFill="1" applyBorder="1" applyProtection="1"/>
    <xf numFmtId="164" fontId="7" fillId="16" borderId="51" xfId="1" applyNumberFormat="1" applyFont="1" applyFill="1" applyBorder="1" applyProtection="1"/>
    <xf numFmtId="164" fontId="8" fillId="16" borderId="33" xfId="1" applyNumberFormat="1" applyFont="1" applyFill="1" applyBorder="1" applyAlignment="1" applyProtection="1">
      <alignment horizontal="center" wrapText="1"/>
    </xf>
    <xf numFmtId="164" fontId="8" fillId="0" borderId="0" xfId="1" applyNumberFormat="1" applyFont="1" applyAlignment="1" applyProtection="1">
      <alignment horizontal="center" wrapText="1"/>
    </xf>
    <xf numFmtId="164" fontId="8" fillId="5" borderId="4" xfId="1" applyNumberFormat="1" applyFont="1" applyFill="1" applyBorder="1" applyProtection="1"/>
    <xf numFmtId="164" fontId="7" fillId="16" borderId="33" xfId="1" applyNumberFormat="1" applyFont="1" applyFill="1" applyBorder="1" applyProtection="1"/>
    <xf numFmtId="164" fontId="7" fillId="5" borderId="4" xfId="1" applyNumberFormat="1" applyFont="1" applyFill="1" applyBorder="1" applyProtection="1"/>
    <xf numFmtId="37" fontId="7" fillId="16" borderId="33" xfId="1" applyNumberFormat="1" applyFont="1" applyFill="1" applyBorder="1" applyAlignment="1" applyProtection="1">
      <alignment horizontal="right"/>
    </xf>
    <xf numFmtId="37" fontId="7" fillId="16" borderId="33" xfId="1" applyNumberFormat="1" applyFont="1" applyFill="1" applyBorder="1" applyAlignment="1" applyProtection="1">
      <alignment horizontal="center"/>
    </xf>
    <xf numFmtId="164" fontId="7" fillId="16" borderId="33" xfId="1" applyNumberFormat="1" applyFont="1" applyFill="1" applyBorder="1" applyAlignment="1" applyProtection="1">
      <alignment horizontal="right"/>
    </xf>
    <xf numFmtId="164" fontId="8" fillId="16" borderId="4" xfId="1" applyNumberFormat="1" applyFont="1" applyFill="1" applyBorder="1" applyProtection="1"/>
    <xf numFmtId="164" fontId="8" fillId="16" borderId="34" xfId="1" applyNumberFormat="1" applyFont="1" applyFill="1" applyBorder="1" applyAlignment="1" applyProtection="1">
      <alignment horizontal="center"/>
    </xf>
    <xf numFmtId="164" fontId="8" fillId="16" borderId="74" xfId="1" applyNumberFormat="1" applyFont="1" applyFill="1" applyBorder="1" applyProtection="1"/>
    <xf numFmtId="164" fontId="8" fillId="16" borderId="77" xfId="1" applyNumberFormat="1" applyFont="1" applyFill="1" applyBorder="1" applyAlignment="1" applyProtection="1">
      <alignment horizontal="center"/>
    </xf>
    <xf numFmtId="164" fontId="8" fillId="0" borderId="0" xfId="1" applyNumberFormat="1" applyFont="1" applyProtection="1"/>
    <xf numFmtId="37" fontId="7" fillId="16" borderId="33" xfId="1" applyNumberFormat="1" applyFont="1" applyFill="1" applyBorder="1" applyAlignment="1" applyProtection="1"/>
    <xf numFmtId="164" fontId="8" fillId="16" borderId="37" xfId="1" applyNumberFormat="1" applyFont="1" applyFill="1" applyBorder="1" applyProtection="1"/>
    <xf numFmtId="37" fontId="8" fillId="16" borderId="33" xfId="1" applyNumberFormat="1" applyFont="1" applyFill="1" applyBorder="1" applyAlignment="1" applyProtection="1"/>
    <xf numFmtId="164" fontId="8" fillId="16" borderId="51" xfId="1" applyNumberFormat="1" applyFont="1" applyFill="1" applyBorder="1" applyAlignment="1" applyProtection="1"/>
    <xf numFmtId="171" fontId="8" fillId="16" borderId="51" xfId="1" applyNumberFormat="1" applyFont="1" applyFill="1" applyBorder="1" applyAlignment="1" applyProtection="1"/>
    <xf numFmtId="164" fontId="8" fillId="16" borderId="80" xfId="1" applyNumberFormat="1" applyFont="1" applyFill="1" applyBorder="1" applyProtection="1"/>
    <xf numFmtId="164" fontId="8" fillId="5" borderId="5" xfId="1" applyNumberFormat="1" applyFont="1" applyFill="1" applyBorder="1"/>
    <xf numFmtId="164" fontId="7" fillId="3" borderId="5" xfId="1" applyNumberFormat="1" applyFont="1" applyFill="1" applyBorder="1"/>
    <xf numFmtId="164" fontId="7" fillId="0" borderId="5" xfId="1" applyNumberFormat="1" applyFont="1" applyFill="1" applyBorder="1"/>
    <xf numFmtId="164" fontId="7" fillId="5" borderId="5" xfId="1" applyNumberFormat="1" applyFont="1" applyFill="1" applyBorder="1"/>
    <xf numFmtId="164" fontId="7" fillId="4" borderId="5" xfId="1" applyNumberFormat="1" applyFont="1" applyFill="1" applyBorder="1" applyAlignment="1" applyProtection="1"/>
    <xf numFmtId="164" fontId="7" fillId="0" borderId="5" xfId="1" applyNumberFormat="1" applyFont="1" applyFill="1" applyBorder="1" applyProtection="1"/>
    <xf numFmtId="164" fontId="7" fillId="5" borderId="5" xfId="1" applyNumberFormat="1" applyFont="1" applyFill="1" applyBorder="1" applyAlignment="1" applyProtection="1"/>
    <xf numFmtId="171" fontId="7" fillId="5" borderId="5" xfId="1" applyNumberFormat="1" applyFont="1" applyFill="1" applyBorder="1" applyProtection="1"/>
    <xf numFmtId="164" fontId="7" fillId="0" borderId="5" xfId="1" applyNumberFormat="1" applyFont="1" applyBorder="1" applyProtection="1"/>
    <xf numFmtId="171" fontId="7" fillId="0" borderId="5" xfId="1" applyNumberFormat="1" applyFont="1" applyFill="1" applyBorder="1" applyProtection="1"/>
    <xf numFmtId="37" fontId="7" fillId="0" borderId="5" xfId="1" applyNumberFormat="1" applyFont="1" applyBorder="1" applyProtection="1"/>
    <xf numFmtId="164" fontId="7" fillId="0" borderId="0" xfId="1" applyNumberFormat="1" applyFont="1" applyFill="1" applyBorder="1" applyAlignment="1" applyProtection="1"/>
    <xf numFmtId="164" fontId="7" fillId="0" borderId="0" xfId="1" applyNumberFormat="1" applyFont="1" applyFill="1" applyProtection="1"/>
    <xf numFmtId="164" fontId="41" fillId="0" borderId="0" xfId="1" applyNumberFormat="1" applyFont="1" applyProtection="1"/>
    <xf numFmtId="164" fontId="42" fillId="0" borderId="35" xfId="1" applyNumberFormat="1" applyFont="1" applyFill="1" applyBorder="1" applyAlignment="1"/>
    <xf numFmtId="164" fontId="7" fillId="0" borderId="0" xfId="1" applyNumberFormat="1" applyFont="1" applyAlignment="1">
      <alignment horizontal="center"/>
    </xf>
    <xf numFmtId="164" fontId="8" fillId="18" borderId="5" xfId="1" applyNumberFormat="1" applyFont="1" applyFill="1" applyBorder="1" applyAlignment="1">
      <alignment horizontal="center" wrapText="1"/>
    </xf>
    <xf numFmtId="164" fontId="8" fillId="17" borderId="51" xfId="1" applyNumberFormat="1" applyFont="1" applyFill="1" applyBorder="1" applyAlignment="1">
      <alignment horizontal="center" wrapText="1"/>
    </xf>
    <xf numFmtId="164" fontId="8" fillId="0" borderId="33" xfId="1" applyNumberFormat="1" applyFont="1" applyFill="1" applyBorder="1" applyAlignment="1">
      <alignment horizontal="center" wrapText="1"/>
    </xf>
    <xf numFmtId="164" fontId="8" fillId="16" borderId="51" xfId="1" applyNumberFormat="1" applyFont="1" applyFill="1" applyBorder="1" applyAlignment="1">
      <alignment horizontal="center" wrapText="1"/>
    </xf>
    <xf numFmtId="164" fontId="8" fillId="18" borderId="51" xfId="1" applyNumberFormat="1" applyFont="1" applyFill="1" applyBorder="1" applyAlignment="1">
      <alignment horizontal="center" wrapText="1"/>
    </xf>
    <xf numFmtId="164" fontId="7" fillId="0" borderId="34" xfId="1" applyNumberFormat="1" applyFont="1" applyBorder="1" applyProtection="1">
      <protection locked="0"/>
    </xf>
    <xf numFmtId="164" fontId="7" fillId="6" borderId="33" xfId="1" applyNumberFormat="1" applyFont="1" applyFill="1" applyBorder="1" applyProtection="1"/>
    <xf numFmtId="164" fontId="7" fillId="0" borderId="34" xfId="1" applyNumberFormat="1" applyFont="1" applyFill="1" applyBorder="1" applyProtection="1">
      <protection locked="0"/>
    </xf>
    <xf numFmtId="164" fontId="7" fillId="18" borderId="34" xfId="1" applyNumberFormat="1" applyFont="1" applyFill="1" applyBorder="1" applyProtection="1"/>
    <xf numFmtId="164" fontId="7" fillId="0" borderId="5" xfId="1" applyNumberFormat="1" applyFont="1" applyFill="1" applyBorder="1" applyProtection="1">
      <protection locked="0"/>
    </xf>
    <xf numFmtId="164" fontId="8" fillId="6" borderId="33" xfId="1" applyNumberFormat="1" applyFont="1" applyFill="1" applyBorder="1" applyProtection="1"/>
    <xf numFmtId="164" fontId="8" fillId="17" borderId="5" xfId="1" applyNumberFormat="1" applyFont="1" applyFill="1" applyBorder="1"/>
    <xf numFmtId="164" fontId="8" fillId="16" borderId="5" xfId="1" applyNumberFormat="1" applyFont="1" applyFill="1" applyBorder="1"/>
    <xf numFmtId="164" fontId="8" fillId="18" borderId="5" xfId="1" applyNumberFormat="1" applyFont="1" applyFill="1" applyBorder="1" applyProtection="1"/>
    <xf numFmtId="164" fontId="7" fillId="0" borderId="34" xfId="1" applyNumberFormat="1" applyFont="1" applyFill="1" applyBorder="1" applyAlignment="1" applyProtection="1">
      <alignment horizontal="right"/>
      <protection locked="0"/>
    </xf>
    <xf numFmtId="164" fontId="7" fillId="6" borderId="33" xfId="1" applyNumberFormat="1" applyFont="1" applyFill="1" applyBorder="1" applyAlignment="1" applyProtection="1">
      <alignment horizontal="right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8" fillId="18" borderId="5" xfId="1" applyNumberFormat="1" applyFont="1" applyFill="1" applyBorder="1"/>
    <xf numFmtId="164" fontId="7" fillId="0" borderId="34" xfId="1" applyNumberFormat="1" applyFont="1" applyBorder="1" applyAlignment="1" applyProtection="1">
      <alignment horizontal="right"/>
      <protection locked="0"/>
    </xf>
    <xf numFmtId="164" fontId="7" fillId="0" borderId="33" xfId="1" applyNumberFormat="1" applyFont="1" applyFill="1" applyBorder="1" applyAlignment="1" applyProtection="1">
      <alignment horizontal="right"/>
    </xf>
    <xf numFmtId="164" fontId="7" fillId="0" borderId="5" xfId="1" applyNumberFormat="1" applyFont="1" applyBorder="1" applyAlignment="1" applyProtection="1">
      <alignment horizontal="right"/>
      <protection locked="0"/>
    </xf>
    <xf numFmtId="164" fontId="8" fillId="0" borderId="33" xfId="1" applyNumberFormat="1" applyFont="1" applyFill="1" applyBorder="1" applyProtection="1"/>
    <xf numFmtId="164" fontId="8" fillId="6" borderId="34" xfId="1" applyNumberFormat="1" applyFont="1" applyFill="1" applyBorder="1"/>
    <xf numFmtId="164" fontId="7" fillId="0" borderId="34" xfId="1" applyNumberFormat="1" applyFont="1" applyBorder="1"/>
    <xf numFmtId="164" fontId="7" fillId="0" borderId="0" xfId="1" applyNumberFormat="1" applyFont="1" applyFill="1"/>
    <xf numFmtId="3" fontId="7" fillId="0" borderId="5" xfId="7" applyNumberFormat="1" applyFont="1" applyFill="1" applyBorder="1" applyAlignment="1" applyProtection="1"/>
    <xf numFmtId="164" fontId="8" fillId="0" borderId="0" xfId="1" applyNumberFormat="1" applyFont="1" applyAlignment="1" applyProtection="1">
      <alignment horizontal="right"/>
    </xf>
    <xf numFmtId="0" fontId="8" fillId="0" borderId="0" xfId="0" applyFont="1" applyFill="1" applyBorder="1" applyAlignment="1" applyProtection="1">
      <protection locked="0"/>
    </xf>
    <xf numFmtId="0" fontId="8" fillId="0" borderId="28" xfId="7" applyFont="1" applyBorder="1" applyAlignment="1" applyProtection="1">
      <alignment horizontal="left"/>
    </xf>
    <xf numFmtId="0" fontId="8" fillId="0" borderId="28" xfId="7" applyNumberFormat="1" applyFont="1" applyBorder="1" applyAlignment="1" applyProtection="1">
      <alignment horizontal="left"/>
    </xf>
    <xf numFmtId="164" fontId="8" fillId="17" borderId="5" xfId="1" applyNumberFormat="1" applyFont="1" applyFill="1" applyBorder="1" applyAlignment="1" applyProtection="1">
      <alignment horizontal="center"/>
    </xf>
    <xf numFmtId="164" fontId="8" fillId="16" borderId="5" xfId="1" applyNumberFormat="1" applyFont="1" applyFill="1" applyBorder="1" applyAlignment="1">
      <alignment horizontal="center"/>
    </xf>
    <xf numFmtId="164" fontId="8" fillId="17" borderId="5" xfId="1" applyNumberFormat="1" applyFont="1" applyFill="1" applyBorder="1" applyAlignment="1">
      <alignment horizontal="center"/>
    </xf>
    <xf numFmtId="164" fontId="7" fillId="0" borderId="56" xfId="1" applyNumberFormat="1" applyFont="1" applyBorder="1"/>
    <xf numFmtId="164" fontId="7" fillId="0" borderId="82" xfId="1" applyNumberFormat="1" applyFont="1" applyFill="1" applyBorder="1"/>
    <xf numFmtId="164" fontId="7" fillId="0" borderId="83" xfId="1" applyNumberFormat="1" applyFont="1" applyBorder="1"/>
    <xf numFmtId="164" fontId="7" fillId="0" borderId="26" xfId="1" applyNumberFormat="1" applyFont="1" applyFill="1" applyBorder="1"/>
    <xf numFmtId="0" fontId="9" fillId="13" borderId="34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3" fillId="0" borderId="5" xfId="0" applyFont="1" applyBorder="1" applyAlignment="1" applyProtection="1">
      <alignment horizontal="left"/>
    </xf>
    <xf numFmtId="0" fontId="4" fillId="0" borderId="5" xfId="0" applyFont="1" applyBorder="1" applyProtection="1"/>
    <xf numFmtId="43" fontId="4" fillId="0" borderId="5" xfId="1" applyFont="1" applyBorder="1" applyProtection="1"/>
    <xf numFmtId="0" fontId="0" fillId="0" borderId="5" xfId="2" applyNumberFormat="1" applyFont="1" applyBorder="1" applyAlignment="1" applyProtection="1">
      <alignment horizontal="right"/>
    </xf>
    <xf numFmtId="168" fontId="0" fillId="10" borderId="34" xfId="0" applyNumberFormat="1" applyFill="1" applyBorder="1" applyProtection="1"/>
    <xf numFmtId="168" fontId="5" fillId="15" borderId="5" xfId="2" applyNumberFormat="1" applyFill="1" applyBorder="1" applyProtection="1"/>
    <xf numFmtId="168" fontId="5" fillId="11" borderId="5" xfId="2" applyNumberFormat="1" applyFill="1" applyBorder="1" applyProtection="1"/>
    <xf numFmtId="0" fontId="0" fillId="0" borderId="5" xfId="0" applyBorder="1" applyProtection="1"/>
    <xf numFmtId="43" fontId="5" fillId="0" borderId="5" xfId="1" applyBorder="1" applyProtection="1"/>
    <xf numFmtId="168" fontId="5" fillId="0" borderId="5" xfId="2" applyNumberFormat="1" applyBorder="1" applyProtection="1"/>
    <xf numFmtId="0" fontId="33" fillId="0" borderId="6" xfId="0" applyFont="1" applyBorder="1" applyAlignment="1" applyProtection="1"/>
    <xf numFmtId="0" fontId="33" fillId="0" borderId="17" xfId="0" applyFont="1" applyBorder="1" applyAlignment="1" applyProtection="1"/>
    <xf numFmtId="0" fontId="5" fillId="0" borderId="5" xfId="2" applyNumberFormat="1" applyBorder="1" applyAlignment="1" applyProtection="1">
      <alignment horizontal="right"/>
    </xf>
    <xf numFmtId="0" fontId="33" fillId="0" borderId="6" xfId="0" applyFont="1" applyBorder="1" applyAlignment="1" applyProtection="1">
      <alignment horizontal="left"/>
    </xf>
    <xf numFmtId="0" fontId="5" fillId="0" borderId="5" xfId="2" applyNumberFormat="1" applyFont="1" applyBorder="1" applyAlignment="1" applyProtection="1">
      <alignment horizontal="right"/>
    </xf>
    <xf numFmtId="164" fontId="7" fillId="0" borderId="84" xfId="1" applyNumberFormat="1" applyFont="1" applyBorder="1"/>
    <xf numFmtId="164" fontId="7" fillId="0" borderId="85" xfId="1" applyNumberFormat="1" applyFont="1" applyBorder="1"/>
    <xf numFmtId="0" fontId="33" fillId="0" borderId="0" xfId="0" applyFont="1" applyAlignment="1">
      <alignment horizontal="right"/>
    </xf>
    <xf numFmtId="0" fontId="7" fillId="0" borderId="36" xfId="7" applyFont="1" applyBorder="1" applyAlignment="1" applyProtection="1">
      <alignment horizontal="center"/>
    </xf>
    <xf numFmtId="3" fontId="7" fillId="0" borderId="0" xfId="7" applyNumberFormat="1" applyFont="1" applyProtection="1"/>
    <xf numFmtId="169" fontId="7" fillId="0" borderId="0" xfId="7" applyNumberFormat="1" applyFont="1" applyProtection="1"/>
    <xf numFmtId="172" fontId="7" fillId="0" borderId="0" xfId="7" applyNumberFormat="1" applyFont="1" applyProtection="1"/>
    <xf numFmtId="0" fontId="7" fillId="0" borderId="0" xfId="7" applyFont="1" applyFill="1" applyProtection="1"/>
    <xf numFmtId="0" fontId="43" fillId="0" borderId="0" xfId="0" applyFont="1" applyFill="1" applyAlignment="1" applyProtection="1"/>
    <xf numFmtId="0" fontId="39" fillId="0" borderId="0" xfId="0" applyFont="1" applyFill="1" applyAlignment="1" applyProtection="1"/>
    <xf numFmtId="0" fontId="17" fillId="0" borderId="0" xfId="0" applyFont="1" applyBorder="1" applyAlignment="1" applyProtection="1">
      <alignment horizontal="left" vertical="top" wrapText="1"/>
    </xf>
    <xf numFmtId="0" fontId="7" fillId="0" borderId="0" xfId="7" applyFont="1" applyFill="1" applyBorder="1" applyProtection="1"/>
    <xf numFmtId="0" fontId="26" fillId="0" borderId="0" xfId="7" applyFont="1" applyBorder="1" applyProtection="1"/>
    <xf numFmtId="0" fontId="20" fillId="0" borderId="0" xfId="7" applyFont="1" applyBorder="1" applyProtection="1"/>
    <xf numFmtId="37" fontId="7" fillId="0" borderId="0" xfId="7" applyNumberFormat="1" applyFont="1" applyProtection="1"/>
    <xf numFmtId="0" fontId="7" fillId="0" borderId="0" xfId="7" applyFont="1" applyFill="1" applyAlignment="1" applyProtection="1">
      <alignment horizontal="right"/>
    </xf>
    <xf numFmtId="169" fontId="7" fillId="0" borderId="14" xfId="7" applyNumberFormat="1" applyFont="1" applyBorder="1" applyProtection="1"/>
    <xf numFmtId="0" fontId="8" fillId="0" borderId="0" xfId="0" applyFont="1" applyFill="1" applyBorder="1" applyAlignment="1" applyProtection="1">
      <alignment horizontal="center"/>
      <protection locked="0"/>
    </xf>
    <xf numFmtId="0" fontId="45" fillId="0" borderId="5" xfId="0" applyFont="1" applyBorder="1" applyAlignment="1">
      <alignment horizontal="center" vertical="center"/>
    </xf>
    <xf numFmtId="0" fontId="45" fillId="0" borderId="42" xfId="0" applyFont="1" applyBorder="1" applyAlignment="1">
      <alignment vertical="center"/>
    </xf>
    <xf numFmtId="0" fontId="45" fillId="0" borderId="1" xfId="0" applyFont="1" applyBorder="1" applyAlignment="1">
      <alignment vertical="center"/>
    </xf>
    <xf numFmtId="0" fontId="45" fillId="0" borderId="87" xfId="0" applyFont="1" applyBorder="1" applyAlignment="1">
      <alignment vertical="center"/>
    </xf>
    <xf numFmtId="0" fontId="45" fillId="0" borderId="89" xfId="0" applyFont="1" applyBorder="1" applyAlignment="1">
      <alignment vertical="center"/>
    </xf>
    <xf numFmtId="0" fontId="45" fillId="0" borderId="2" xfId="0" applyFont="1" applyBorder="1" applyAlignment="1">
      <alignment vertical="center"/>
    </xf>
    <xf numFmtId="0" fontId="45" fillId="0" borderId="7" xfId="0" applyFont="1" applyBorder="1" applyAlignment="1">
      <alignment vertical="center"/>
    </xf>
    <xf numFmtId="0" fontId="45" fillId="0" borderId="4" xfId="0" applyFont="1" applyBorder="1" applyAlignment="1">
      <alignment vertical="center"/>
    </xf>
    <xf numFmtId="0" fontId="31" fillId="0" borderId="4" xfId="0" applyFont="1" applyBorder="1" applyProtection="1">
      <protection locked="0"/>
    </xf>
    <xf numFmtId="14" fontId="45" fillId="0" borderId="4" xfId="0" applyNumberFormat="1" applyFont="1" applyBorder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45" fillId="0" borderId="67" xfId="0" applyFont="1" applyBorder="1" applyAlignment="1">
      <alignment horizontal="center" vertical="center"/>
    </xf>
    <xf numFmtId="0" fontId="45" fillId="0" borderId="79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5" fillId="0" borderId="87" xfId="0" applyFont="1" applyBorder="1" applyAlignment="1">
      <alignment horizontal="center" vertical="center"/>
    </xf>
    <xf numFmtId="0" fontId="46" fillId="0" borderId="1" xfId="0" applyFont="1" applyBorder="1" applyAlignment="1">
      <alignment vertical="center"/>
    </xf>
    <xf numFmtId="0" fontId="31" fillId="0" borderId="1" xfId="0" applyFont="1" applyBorder="1" applyProtection="1">
      <protection locked="0"/>
    </xf>
    <xf numFmtId="0" fontId="31" fillId="0" borderId="79" xfId="0" applyFont="1" applyBorder="1" applyProtection="1">
      <protection locked="0"/>
    </xf>
    <xf numFmtId="0" fontId="45" fillId="0" borderId="3" xfId="0" applyFont="1" applyBorder="1" applyAlignment="1">
      <alignment vertical="center"/>
    </xf>
    <xf numFmtId="0" fontId="45" fillId="0" borderId="68" xfId="0" applyFont="1" applyBorder="1" applyAlignment="1">
      <alignment vertical="center"/>
    </xf>
    <xf numFmtId="165" fontId="31" fillId="0" borderId="66" xfId="0" applyNumberFormat="1" applyFont="1" applyBorder="1" applyAlignment="1" applyProtection="1">
      <alignment horizontal="center"/>
      <protection locked="0"/>
    </xf>
    <xf numFmtId="14" fontId="31" fillId="0" borderId="4" xfId="0" applyNumberFormat="1" applyFont="1" applyBorder="1" applyAlignment="1">
      <alignment horizontal="center"/>
    </xf>
    <xf numFmtId="165" fontId="31" fillId="0" borderId="79" xfId="0" applyNumberFormat="1" applyFont="1" applyBorder="1" applyAlignment="1" applyProtection="1">
      <alignment horizontal="center"/>
      <protection locked="0"/>
    </xf>
    <xf numFmtId="14" fontId="45" fillId="0" borderId="79" xfId="0" applyNumberFormat="1" applyFont="1" applyBorder="1" applyAlignment="1">
      <alignment horizontal="center" vertical="center"/>
    </xf>
    <xf numFmtId="14" fontId="46" fillId="0" borderId="79" xfId="0" applyNumberFormat="1" applyFont="1" applyBorder="1" applyAlignment="1">
      <alignment horizontal="center" vertical="center"/>
    </xf>
    <xf numFmtId="1" fontId="31" fillId="0" borderId="67" xfId="0" applyNumberFormat="1" applyFont="1" applyBorder="1" applyAlignment="1" applyProtection="1">
      <alignment horizontal="center"/>
      <protection locked="0"/>
    </xf>
    <xf numFmtId="1" fontId="31" fillId="0" borderId="79" xfId="0" applyNumberFormat="1" applyFont="1" applyBorder="1" applyAlignment="1" applyProtection="1">
      <alignment horizontal="center"/>
      <protection locked="0"/>
    </xf>
    <xf numFmtId="1" fontId="31" fillId="0" borderId="67" xfId="0" applyNumberFormat="1" applyFont="1" applyFill="1" applyBorder="1" applyAlignment="1" applyProtection="1">
      <alignment horizontal="center"/>
      <protection locked="0"/>
    </xf>
    <xf numFmtId="0" fontId="45" fillId="0" borderId="7" xfId="0" applyFont="1" applyBorder="1" applyAlignment="1">
      <alignment horizontal="center" vertical="center"/>
    </xf>
    <xf numFmtId="0" fontId="45" fillId="0" borderId="68" xfId="0" applyFont="1" applyBorder="1" applyAlignment="1">
      <alignment horizontal="center" vertical="center"/>
    </xf>
    <xf numFmtId="0" fontId="46" fillId="0" borderId="89" xfId="0" applyFont="1" applyBorder="1" applyAlignment="1">
      <alignment vertical="center"/>
    </xf>
    <xf numFmtId="0" fontId="46" fillId="0" borderId="3" xfId="0" applyFont="1" applyBorder="1" applyAlignment="1">
      <alignment vertical="center"/>
    </xf>
    <xf numFmtId="0" fontId="0" fillId="0" borderId="21" xfId="0" applyBorder="1"/>
    <xf numFmtId="0" fontId="36" fillId="0" borderId="79" xfId="0" applyFont="1" applyBorder="1" applyProtection="1">
      <protection locked="0"/>
    </xf>
    <xf numFmtId="0" fontId="48" fillId="0" borderId="3" xfId="0" applyFont="1" applyBorder="1" applyProtection="1">
      <protection locked="0"/>
    </xf>
    <xf numFmtId="1" fontId="48" fillId="0" borderId="3" xfId="0" applyNumberFormat="1" applyFont="1" applyBorder="1" applyAlignment="1" applyProtection="1">
      <alignment horizontal="center"/>
      <protection locked="0"/>
    </xf>
    <xf numFmtId="1" fontId="48" fillId="0" borderId="5" xfId="0" applyNumberFormat="1" applyFont="1" applyBorder="1" applyAlignment="1" applyProtection="1">
      <alignment horizontal="center"/>
      <protection locked="0"/>
    </xf>
    <xf numFmtId="0" fontId="47" fillId="0" borderId="3" xfId="0" applyFont="1" applyBorder="1"/>
    <xf numFmtId="0" fontId="48" fillId="0" borderId="4" xfId="0" applyFont="1" applyBorder="1" applyProtection="1">
      <protection locked="0"/>
    </xf>
    <xf numFmtId="0" fontId="48" fillId="0" borderId="67" xfId="0" applyFont="1" applyBorder="1" applyProtection="1">
      <protection locked="0"/>
    </xf>
    <xf numFmtId="0" fontId="49" fillId="0" borderId="4" xfId="0" applyFont="1" applyBorder="1" applyProtection="1">
      <protection locked="0"/>
    </xf>
    <xf numFmtId="14" fontId="45" fillId="0" borderId="2" xfId="0" applyNumberFormat="1" applyFont="1" applyBorder="1" applyAlignment="1">
      <alignment horizontal="center" vertical="center"/>
    </xf>
    <xf numFmtId="165" fontId="48" fillId="0" borderId="2" xfId="0" applyNumberFormat="1" applyFont="1" applyBorder="1" applyAlignment="1" applyProtection="1">
      <alignment horizontal="center"/>
      <protection locked="0"/>
    </xf>
    <xf numFmtId="14" fontId="45" fillId="0" borderId="87" xfId="0" applyNumberFormat="1" applyFont="1" applyBorder="1" applyAlignment="1">
      <alignment horizontal="center" vertical="center"/>
    </xf>
    <xf numFmtId="0" fontId="47" fillId="0" borderId="2" xfId="0" applyFont="1" applyBorder="1"/>
    <xf numFmtId="1" fontId="36" fillId="0" borderId="10" xfId="0" applyNumberFormat="1" applyFont="1" applyBorder="1" applyAlignment="1" applyProtection="1">
      <alignment horizontal="center"/>
      <protection locked="0"/>
    </xf>
    <xf numFmtId="0" fontId="47" fillId="0" borderId="5" xfId="0" applyFont="1" applyBorder="1"/>
    <xf numFmtId="1" fontId="36" fillId="0" borderId="34" xfId="0" applyNumberFormat="1" applyFont="1" applyBorder="1" applyAlignment="1" applyProtection="1">
      <alignment horizontal="center"/>
      <protection locked="0"/>
    </xf>
    <xf numFmtId="1" fontId="48" fillId="0" borderId="67" xfId="0" applyNumberFormat="1" applyFont="1" applyBorder="1" applyAlignment="1" applyProtection="1">
      <alignment horizontal="center"/>
      <protection locked="0"/>
    </xf>
    <xf numFmtId="1" fontId="36" fillId="0" borderId="79" xfId="0" applyNumberFormat="1" applyFont="1" applyBorder="1" applyAlignment="1" applyProtection="1">
      <alignment horizontal="center"/>
      <protection locked="0"/>
    </xf>
    <xf numFmtId="1" fontId="48" fillId="0" borderId="79" xfId="0" applyNumberFormat="1" applyFont="1" applyBorder="1" applyAlignment="1" applyProtection="1">
      <alignment horizontal="center"/>
      <protection locked="0"/>
    </xf>
    <xf numFmtId="1" fontId="48" fillId="0" borderId="87" xfId="0" applyNumberFormat="1" applyFont="1" applyBorder="1" applyAlignment="1" applyProtection="1">
      <alignment horizontal="center"/>
      <protection locked="0"/>
    </xf>
    <xf numFmtId="0" fontId="47" fillId="0" borderId="79" xfId="0" applyFont="1" applyBorder="1"/>
    <xf numFmtId="1" fontId="48" fillId="0" borderId="68" xfId="0" applyNumberFormat="1" applyFont="1" applyBorder="1" applyAlignment="1" applyProtection="1">
      <alignment horizontal="center"/>
      <protection locked="0"/>
    </xf>
    <xf numFmtId="1" fontId="0" fillId="0" borderId="8" xfId="0" applyNumberFormat="1" applyBorder="1" applyAlignment="1">
      <alignment horizontal="center"/>
    </xf>
    <xf numFmtId="167" fontId="5" fillId="0" borderId="5" xfId="0" applyNumberFormat="1" applyFont="1" applyBorder="1" applyAlignment="1" applyProtection="1">
      <alignment horizontal="center"/>
      <protection locked="0"/>
    </xf>
    <xf numFmtId="166" fontId="5" fillId="0" borderId="5" xfId="0" applyNumberFormat="1" applyFont="1" applyBorder="1" applyAlignment="1" applyProtection="1">
      <alignment horizontal="center"/>
      <protection locked="0"/>
    </xf>
    <xf numFmtId="0" fontId="6" fillId="0" borderId="5" xfId="3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6" fillId="0" borderId="5" xfId="3" applyNumberFormat="1" applyBorder="1" applyAlignment="1" applyProtection="1">
      <alignment horizontal="center"/>
      <protection locked="0"/>
    </xf>
    <xf numFmtId="0" fontId="50" fillId="0" borderId="0" xfId="0" applyFont="1" applyProtection="1"/>
    <xf numFmtId="0" fontId="50" fillId="0" borderId="0" xfId="0" applyFont="1" applyFill="1" applyBorder="1" applyAlignment="1" applyProtection="1"/>
    <xf numFmtId="164" fontId="38" fillId="16" borderId="93" xfId="1" applyNumberFormat="1" applyFont="1" applyFill="1" applyBorder="1" applyAlignment="1" applyProtection="1">
      <alignment horizontal="left"/>
    </xf>
    <xf numFmtId="164" fontId="7" fillId="16" borderId="0" xfId="1" applyNumberFormat="1" applyFont="1" applyFill="1" applyBorder="1" applyProtection="1"/>
    <xf numFmtId="164" fontId="8" fillId="16" borderId="0" xfId="1" applyNumberFormat="1" applyFont="1" applyFill="1" applyBorder="1" applyAlignment="1" applyProtection="1">
      <alignment horizontal="center"/>
    </xf>
    <xf numFmtId="164" fontId="7" fillId="16" borderId="94" xfId="1" applyNumberFormat="1" applyFont="1" applyFill="1" applyBorder="1" applyProtection="1"/>
    <xf numFmtId="171" fontId="8" fillId="16" borderId="21" xfId="1" applyNumberFormat="1" applyFont="1" applyFill="1" applyBorder="1" applyAlignment="1" applyProtection="1">
      <alignment horizontal="center"/>
    </xf>
    <xf numFmtId="171" fontId="8" fillId="16" borderId="30" xfId="1" applyNumberFormat="1" applyFont="1" applyFill="1" applyBorder="1" applyAlignment="1" applyProtection="1">
      <alignment horizontal="center"/>
    </xf>
    <xf numFmtId="171" fontId="8" fillId="16" borderId="30" xfId="1" applyNumberFormat="1" applyFont="1" applyFill="1" applyBorder="1" applyAlignment="1" applyProtection="1"/>
    <xf numFmtId="171" fontId="8" fillId="16" borderId="73" xfId="1" applyNumberFormat="1" applyFont="1" applyFill="1" applyBorder="1" applyAlignment="1" applyProtection="1">
      <alignment horizontal="center"/>
    </xf>
    <xf numFmtId="169" fontId="7" fillId="0" borderId="64" xfId="7" applyNumberFormat="1" applyFont="1" applyBorder="1" applyProtection="1">
      <protection locked="0"/>
    </xf>
    <xf numFmtId="169" fontId="7" fillId="0" borderId="36" xfId="7" applyNumberFormat="1" applyFont="1" applyBorder="1" applyProtection="1">
      <protection locked="0"/>
    </xf>
    <xf numFmtId="164" fontId="7" fillId="5" borderId="8" xfId="1" applyNumberFormat="1" applyFont="1" applyFill="1" applyBorder="1" applyAlignment="1" applyProtection="1">
      <alignment horizontal="left"/>
    </xf>
    <xf numFmtId="164" fontId="7" fillId="5" borderId="5" xfId="1" applyNumberFormat="1" applyFont="1" applyFill="1" applyBorder="1" applyAlignment="1" applyProtection="1">
      <alignment horizontal="left"/>
    </xf>
    <xf numFmtId="37" fontId="7" fillId="0" borderId="6" xfId="1" applyNumberFormat="1" applyFont="1" applyBorder="1" applyAlignment="1" applyProtection="1">
      <alignment horizontal="center"/>
      <protection locked="0"/>
    </xf>
    <xf numFmtId="37" fontId="7" fillId="0" borderId="17" xfId="1" applyNumberFormat="1" applyFont="1" applyBorder="1" applyAlignment="1" applyProtection="1">
      <alignment horizontal="center"/>
      <protection locked="0"/>
    </xf>
    <xf numFmtId="37" fontId="7" fillId="0" borderId="7" xfId="1" applyNumberFormat="1" applyFont="1" applyBorder="1" applyAlignment="1" applyProtection="1">
      <alignment horizontal="center"/>
      <protection locked="0"/>
    </xf>
    <xf numFmtId="164" fontId="7" fillId="0" borderId="5" xfId="1" applyNumberFormat="1" applyFont="1" applyBorder="1"/>
    <xf numFmtId="164" fontId="7" fillId="5" borderId="8" xfId="1" applyNumberFormat="1" applyFont="1" applyFill="1" applyBorder="1" applyAlignment="1" applyProtection="1">
      <alignment horizontal="left"/>
    </xf>
    <xf numFmtId="164" fontId="7" fillId="0" borderId="0" xfId="1" applyNumberFormat="1" applyFont="1" applyBorder="1" applyProtection="1"/>
    <xf numFmtId="0" fontId="8" fillId="0" borderId="0" xfId="33" applyFont="1" applyBorder="1" applyAlignment="1" applyProtection="1">
      <alignment horizontal="center"/>
    </xf>
    <xf numFmtId="3" fontId="8" fillId="0" borderId="0" xfId="33" applyNumberFormat="1" applyFont="1" applyBorder="1" applyAlignment="1" applyProtection="1">
      <alignment horizontal="right"/>
    </xf>
    <xf numFmtId="0" fontId="8" fillId="0" borderId="0" xfId="33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40" fillId="0" borderId="0" xfId="34" quotePrefix="1" applyNumberFormat="1" applyFont="1" applyFill="1" applyBorder="1"/>
    <xf numFmtId="3" fontId="40" fillId="0" borderId="0" xfId="34" quotePrefix="1" applyNumberFormat="1" applyFont="1" applyFill="1" applyBorder="1" applyAlignment="1">
      <alignment horizontal="right"/>
    </xf>
    <xf numFmtId="0" fontId="40" fillId="0" borderId="0" xfId="34" quotePrefix="1" applyNumberFormat="1" applyFont="1" applyFill="1" applyBorder="1" applyAlignment="1">
      <alignment horizontal="right"/>
    </xf>
    <xf numFmtId="0" fontId="40" fillId="0" borderId="0" xfId="34" quotePrefix="1" applyNumberFormat="1" applyFont="1" applyFill="1" applyBorder="1" applyAlignment="1">
      <alignment horizontal="left"/>
    </xf>
    <xf numFmtId="164" fontId="8" fillId="0" borderId="0" xfId="1" applyNumberFormat="1" applyFont="1" applyBorder="1" applyAlignment="1" applyProtection="1">
      <alignment horizontal="center" wrapText="1"/>
    </xf>
    <xf numFmtId="164" fontId="8" fillId="0" borderId="0" xfId="1" applyNumberFormat="1" applyFont="1" applyBorder="1" applyProtection="1"/>
    <xf numFmtId="164" fontId="7" fillId="5" borderId="0" xfId="1" applyNumberFormat="1" applyFont="1" applyFill="1" applyBorder="1" applyProtection="1"/>
    <xf numFmtId="164" fontId="7" fillId="0" borderId="0" xfId="1" applyNumberFormat="1" applyFont="1" applyFill="1" applyBorder="1" applyProtection="1"/>
    <xf numFmtId="171" fontId="7" fillId="5" borderId="0" xfId="1" applyNumberFormat="1" applyFont="1" applyFill="1" applyBorder="1" applyProtection="1"/>
    <xf numFmtId="171" fontId="7" fillId="0" borderId="0" xfId="1" applyNumberFormat="1" applyFont="1" applyFill="1" applyBorder="1" applyProtection="1"/>
    <xf numFmtId="37" fontId="7" fillId="0" borderId="0" xfId="1" applyNumberFormat="1" applyFont="1" applyBorder="1" applyProtection="1"/>
    <xf numFmtId="171" fontId="7" fillId="0" borderId="0" xfId="1" applyNumberFormat="1" applyFont="1" applyBorder="1" applyProtection="1"/>
    <xf numFmtId="0" fontId="40" fillId="0" borderId="0" xfId="34" quotePrefix="1" applyNumberFormat="1" applyFont="1" applyBorder="1"/>
    <xf numFmtId="3" fontId="40" fillId="0" borderId="0" xfId="34" quotePrefix="1" applyNumberFormat="1" applyFont="1" applyBorder="1" applyAlignment="1">
      <alignment horizontal="right"/>
    </xf>
    <xf numFmtId="0" fontId="40" fillId="0" borderId="0" xfId="34" quotePrefix="1" applyNumberFormat="1" applyFont="1" applyBorder="1" applyAlignment="1">
      <alignment horizontal="right"/>
    </xf>
    <xf numFmtId="3" fontId="7" fillId="0" borderId="0" xfId="1" applyNumberFormat="1" applyFont="1" applyBorder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169" fontId="7" fillId="0" borderId="0" xfId="7" applyNumberFormat="1" applyFont="1" applyFill="1" applyBorder="1" applyAlignment="1" applyProtection="1">
      <alignment horizontal="right"/>
    </xf>
    <xf numFmtId="0" fontId="45" fillId="0" borderId="5" xfId="0" applyFont="1" applyBorder="1" applyAlignment="1">
      <alignment horizontal="center" vertical="center"/>
    </xf>
    <xf numFmtId="0" fontId="45" fillId="0" borderId="67" xfId="0" applyFont="1" applyBorder="1" applyAlignment="1">
      <alignment horizontal="center" vertical="center"/>
    </xf>
    <xf numFmtId="0" fontId="45" fillId="0" borderId="79" xfId="0" applyFont="1" applyBorder="1" applyAlignment="1">
      <alignment horizontal="center" vertical="center"/>
    </xf>
    <xf numFmtId="0" fontId="45" fillId="0" borderId="67" xfId="0" applyFont="1" applyBorder="1" applyAlignment="1">
      <alignment vertical="center"/>
    </xf>
    <xf numFmtId="14" fontId="45" fillId="0" borderId="87" xfId="0" applyNumberFormat="1" applyFont="1" applyBorder="1" applyAlignment="1">
      <alignment horizontal="center" vertical="center"/>
    </xf>
    <xf numFmtId="0" fontId="45" fillId="0" borderId="4" xfId="0" applyFont="1" applyBorder="1" applyProtection="1">
      <protection locked="0"/>
    </xf>
    <xf numFmtId="0" fontId="45" fillId="0" borderId="3" xfId="0" applyFont="1" applyBorder="1" applyProtection="1">
      <protection locked="0"/>
    </xf>
    <xf numFmtId="165" fontId="45" fillId="0" borderId="4" xfId="0" applyNumberFormat="1" applyFont="1" applyBorder="1" applyAlignment="1" applyProtection="1">
      <alignment horizontal="center"/>
      <protection locked="0"/>
    </xf>
    <xf numFmtId="1" fontId="45" fillId="0" borderId="35" xfId="0" applyNumberFormat="1" applyFont="1" applyBorder="1" applyAlignment="1" applyProtection="1">
      <alignment horizontal="center"/>
      <protection locked="0"/>
    </xf>
    <xf numFmtId="1" fontId="45" fillId="0" borderId="68" xfId="0" applyNumberFormat="1" applyFont="1" applyBorder="1" applyAlignment="1" applyProtection="1">
      <alignment horizontal="center"/>
      <protection locked="0"/>
    </xf>
    <xf numFmtId="1" fontId="45" fillId="0" borderId="4" xfId="0" applyNumberFormat="1" applyFont="1" applyBorder="1" applyAlignment="1" applyProtection="1">
      <alignment horizontal="center"/>
      <protection locked="0"/>
    </xf>
    <xf numFmtId="1" fontId="45" fillId="0" borderId="34" xfId="0" applyNumberFormat="1" applyFont="1" applyBorder="1" applyAlignment="1" applyProtection="1">
      <alignment horizontal="center"/>
      <protection locked="0"/>
    </xf>
    <xf numFmtId="1" fontId="45" fillId="0" borderId="59" xfId="0" applyNumberFormat="1" applyFont="1" applyBorder="1" applyAlignment="1" applyProtection="1">
      <alignment horizontal="center"/>
      <protection locked="0"/>
    </xf>
    <xf numFmtId="1" fontId="45" fillId="0" borderId="66" xfId="0" applyNumberFormat="1" applyFont="1" applyBorder="1" applyAlignment="1" applyProtection="1">
      <alignment horizontal="center"/>
      <protection locked="0"/>
    </xf>
    <xf numFmtId="1" fontId="45" fillId="0" borderId="10" xfId="0" applyNumberFormat="1" applyFont="1" applyBorder="1" applyAlignment="1" applyProtection="1">
      <alignment horizontal="center"/>
      <protection locked="0"/>
    </xf>
    <xf numFmtId="1" fontId="45" fillId="0" borderId="3" xfId="0" applyNumberFormat="1" applyFont="1" applyBorder="1" applyAlignment="1" applyProtection="1">
      <alignment horizontal="center"/>
      <protection locked="0"/>
    </xf>
    <xf numFmtId="1" fontId="45" fillId="0" borderId="4" xfId="0" applyNumberFormat="1" applyFont="1" applyFill="1" applyBorder="1" applyAlignment="1" applyProtection="1">
      <alignment horizontal="center"/>
      <protection locked="0"/>
    </xf>
    <xf numFmtId="1" fontId="45" fillId="0" borderId="3" xfId="0" applyNumberFormat="1" applyFont="1" applyFill="1" applyBorder="1" applyAlignment="1" applyProtection="1">
      <alignment horizontal="center"/>
      <protection locked="0"/>
    </xf>
    <xf numFmtId="0" fontId="45" fillId="0" borderId="79" xfId="0" applyFont="1" applyBorder="1" applyProtection="1">
      <protection locked="0"/>
    </xf>
    <xf numFmtId="1" fontId="45" fillId="0" borderId="5" xfId="0" applyNumberFormat="1" applyFont="1" applyBorder="1" applyAlignment="1" applyProtection="1">
      <alignment horizontal="center"/>
      <protection locked="0"/>
    </xf>
    <xf numFmtId="1" fontId="45" fillId="0" borderId="79" xfId="0" applyNumberFormat="1" applyFont="1" applyBorder="1" applyAlignment="1" applyProtection="1">
      <alignment horizontal="center"/>
      <protection locked="0"/>
    </xf>
    <xf numFmtId="0" fontId="45" fillId="0" borderId="79" xfId="0" applyFont="1" applyBorder="1"/>
    <xf numFmtId="0" fontId="45" fillId="0" borderId="5" xfId="0" applyFont="1" applyBorder="1"/>
    <xf numFmtId="0" fontId="45" fillId="0" borderId="4" xfId="0" applyFont="1" applyBorder="1"/>
    <xf numFmtId="0" fontId="45" fillId="0" borderId="3" xfId="0" applyFont="1" applyBorder="1"/>
    <xf numFmtId="14" fontId="45" fillId="0" borderId="2" xfId="0" applyNumberFormat="1" applyFont="1" applyBorder="1" applyAlignment="1" applyProtection="1">
      <alignment horizontal="center"/>
      <protection locked="0"/>
    </xf>
    <xf numFmtId="37" fontId="7" fillId="0" borderId="6" xfId="1" applyNumberFormat="1" applyFont="1" applyBorder="1" applyAlignment="1" applyProtection="1">
      <alignment horizontal="center"/>
      <protection locked="0"/>
    </xf>
    <xf numFmtId="37" fontId="7" fillId="0" borderId="17" xfId="1" applyNumberFormat="1" applyFont="1" applyBorder="1" applyAlignment="1" applyProtection="1">
      <alignment horizontal="center"/>
      <protection locked="0"/>
    </xf>
    <xf numFmtId="37" fontId="7" fillId="0" borderId="7" xfId="1" applyNumberFormat="1" applyFont="1" applyBorder="1" applyAlignment="1" applyProtection="1">
      <alignment horizontal="center"/>
      <protection locked="0"/>
    </xf>
    <xf numFmtId="0" fontId="45" fillId="0" borderId="5" xfId="0" applyFont="1" applyBorder="1" applyAlignment="1">
      <alignment horizontal="center" vertical="center"/>
    </xf>
    <xf numFmtId="0" fontId="45" fillId="0" borderId="67" xfId="0" applyFont="1" applyBorder="1" applyAlignment="1">
      <alignment horizontal="center" vertical="center"/>
    </xf>
    <xf numFmtId="0" fontId="0" fillId="9" borderId="5" xfId="0" applyFill="1" applyBorder="1" applyProtection="1">
      <protection locked="0"/>
    </xf>
    <xf numFmtId="164" fontId="7" fillId="0" borderId="5" xfId="1" applyNumberFormat="1" applyFont="1" applyBorder="1" applyAlignment="1" applyProtection="1">
      <alignment horizontal="left"/>
    </xf>
    <xf numFmtId="164" fontId="7" fillId="4" borderId="5" xfId="1" applyNumberFormat="1" applyFont="1" applyFill="1" applyBorder="1" applyAlignment="1" applyProtection="1">
      <alignment horizontal="left"/>
    </xf>
    <xf numFmtId="164" fontId="7" fillId="0" borderId="6" xfId="1" applyNumberFormat="1" applyFont="1" applyBorder="1" applyAlignment="1" applyProtection="1">
      <alignment horizontal="left"/>
    </xf>
    <xf numFmtId="164" fontId="7" fillId="0" borderId="8" xfId="1" applyNumberFormat="1" applyFont="1" applyBorder="1" applyAlignment="1" applyProtection="1">
      <alignment horizontal="left"/>
    </xf>
    <xf numFmtId="164" fontId="7" fillId="0" borderId="17" xfId="1" applyNumberFormat="1" applyFont="1" applyBorder="1" applyAlignment="1" applyProtection="1">
      <alignment horizontal="left"/>
    </xf>
    <xf numFmtId="164" fontId="7" fillId="6" borderId="5" xfId="1" applyNumberFormat="1" applyFont="1" applyFill="1" applyBorder="1" applyAlignment="1">
      <alignment horizontal="left"/>
    </xf>
    <xf numFmtId="164" fontId="7" fillId="5" borderId="6" xfId="1" applyNumberFormat="1" applyFont="1" applyFill="1" applyBorder="1" applyAlignment="1" applyProtection="1">
      <alignment horizontal="left"/>
    </xf>
    <xf numFmtId="164" fontId="7" fillId="5" borderId="8" xfId="1" applyNumberFormat="1" applyFont="1" applyFill="1" applyBorder="1" applyAlignment="1" applyProtection="1">
      <alignment horizontal="left"/>
    </xf>
    <xf numFmtId="164" fontId="7" fillId="5" borderId="17" xfId="1" applyNumberFormat="1" applyFont="1" applyFill="1" applyBorder="1" applyAlignment="1" applyProtection="1">
      <alignment horizontal="left"/>
    </xf>
    <xf numFmtId="164" fontId="7" fillId="5" borderId="5" xfId="1" applyNumberFormat="1" applyFont="1" applyFill="1" applyBorder="1" applyAlignment="1" applyProtection="1">
      <alignment horizontal="left"/>
    </xf>
    <xf numFmtId="38" fontId="8" fillId="16" borderId="6" xfId="1" applyNumberFormat="1" applyFont="1" applyFill="1" applyBorder="1" applyAlignment="1" applyProtection="1">
      <alignment horizontal="center"/>
    </xf>
    <xf numFmtId="38" fontId="8" fillId="16" borderId="8" xfId="1" applyNumberFormat="1" applyFont="1" applyFill="1" applyBorder="1" applyAlignment="1" applyProtection="1">
      <alignment horizontal="center"/>
    </xf>
    <xf numFmtId="38" fontId="8" fillId="16" borderId="7" xfId="1" applyNumberFormat="1" applyFont="1" applyFill="1" applyBorder="1" applyAlignment="1" applyProtection="1">
      <alignment horizontal="center"/>
    </xf>
    <xf numFmtId="171" fontId="8" fillId="16" borderId="6" xfId="1" applyNumberFormat="1" applyFont="1" applyFill="1" applyBorder="1" applyAlignment="1" applyProtection="1">
      <alignment horizontal="center"/>
    </xf>
    <xf numFmtId="171" fontId="8" fillId="16" borderId="17" xfId="1" applyNumberFormat="1" applyFont="1" applyFill="1" applyBorder="1" applyAlignment="1" applyProtection="1">
      <alignment horizontal="center"/>
    </xf>
    <xf numFmtId="171" fontId="8" fillId="16" borderId="7" xfId="1" applyNumberFormat="1" applyFont="1" applyFill="1" applyBorder="1" applyAlignment="1" applyProtection="1">
      <alignment horizontal="center"/>
    </xf>
    <xf numFmtId="171" fontId="8" fillId="16" borderId="75" xfId="32" applyNumberFormat="1" applyFont="1" applyFill="1" applyBorder="1" applyAlignment="1" applyProtection="1">
      <alignment horizontal="center"/>
    </xf>
    <xf numFmtId="171" fontId="8" fillId="16" borderId="81" xfId="32" applyNumberFormat="1" applyFont="1" applyFill="1" applyBorder="1" applyAlignment="1" applyProtection="1">
      <alignment horizontal="center"/>
    </xf>
    <xf numFmtId="171" fontId="8" fillId="16" borderId="78" xfId="32" applyNumberFormat="1" applyFont="1" applyFill="1" applyBorder="1" applyAlignment="1" applyProtection="1">
      <alignment horizontal="center"/>
    </xf>
    <xf numFmtId="164" fontId="8" fillId="5" borderId="5" xfId="1" applyNumberFormat="1" applyFont="1" applyFill="1" applyBorder="1" applyAlignment="1">
      <alignment horizontal="center"/>
    </xf>
    <xf numFmtId="37" fontId="7" fillId="5" borderId="6" xfId="1" applyNumberFormat="1" applyFont="1" applyFill="1" applyBorder="1" applyAlignment="1" applyProtection="1"/>
    <xf numFmtId="37" fontId="7" fillId="5" borderId="17" xfId="1" applyNumberFormat="1" applyFont="1" applyFill="1" applyBorder="1" applyAlignment="1" applyProtection="1"/>
    <xf numFmtId="37" fontId="7" fillId="5" borderId="7" xfId="1" applyNumberFormat="1" applyFont="1" applyFill="1" applyBorder="1" applyAlignment="1" applyProtection="1"/>
    <xf numFmtId="37" fontId="8" fillId="16" borderId="6" xfId="1" applyNumberFormat="1" applyFont="1" applyFill="1" applyBorder="1" applyAlignment="1" applyProtection="1">
      <alignment horizontal="center"/>
    </xf>
    <xf numFmtId="37" fontId="8" fillId="16" borderId="17" xfId="1" applyNumberFormat="1" applyFont="1" applyFill="1" applyBorder="1" applyAlignment="1" applyProtection="1">
      <alignment horizontal="center"/>
    </xf>
    <xf numFmtId="37" fontId="8" fillId="16" borderId="7" xfId="1" applyNumberFormat="1" applyFont="1" applyFill="1" applyBorder="1" applyAlignment="1" applyProtection="1">
      <alignment horizontal="center"/>
    </xf>
    <xf numFmtId="37" fontId="7" fillId="0" borderId="6" xfId="1" applyNumberFormat="1" applyFont="1" applyBorder="1" applyAlignment="1" applyProtection="1">
      <alignment horizontal="center"/>
      <protection locked="0"/>
    </xf>
    <xf numFmtId="37" fontId="7" fillId="0" borderId="17" xfId="1" applyNumberFormat="1" applyFont="1" applyBorder="1" applyAlignment="1" applyProtection="1">
      <alignment horizontal="center"/>
      <protection locked="0"/>
    </xf>
    <xf numFmtId="37" fontId="7" fillId="0" borderId="7" xfId="1" applyNumberFormat="1" applyFont="1" applyBorder="1" applyAlignment="1" applyProtection="1">
      <alignment horizontal="center"/>
      <protection locked="0"/>
    </xf>
    <xf numFmtId="37" fontId="7" fillId="5" borderId="6" xfId="1" applyNumberFormat="1" applyFont="1" applyFill="1" applyBorder="1" applyAlignment="1" applyProtection="1">
      <alignment horizontal="center"/>
    </xf>
    <xf numFmtId="37" fontId="7" fillId="5" borderId="17" xfId="1" applyNumberFormat="1" applyFont="1" applyFill="1" applyBorder="1" applyAlignment="1" applyProtection="1">
      <alignment horizontal="center"/>
    </xf>
    <xf numFmtId="37" fontId="7" fillId="5" borderId="7" xfId="1" applyNumberFormat="1" applyFont="1" applyFill="1" applyBorder="1" applyAlignment="1" applyProtection="1">
      <alignment horizontal="center"/>
    </xf>
    <xf numFmtId="164" fontId="7" fillId="5" borderId="6" xfId="1" applyNumberFormat="1" applyFont="1" applyFill="1" applyBorder="1" applyAlignment="1" applyProtection="1">
      <alignment horizontal="center"/>
    </xf>
    <xf numFmtId="164" fontId="7" fillId="5" borderId="17" xfId="1" applyNumberFormat="1" applyFont="1" applyFill="1" applyBorder="1" applyAlignment="1" applyProtection="1">
      <alignment horizontal="center"/>
    </xf>
    <xf numFmtId="164" fontId="7" fillId="5" borderId="7" xfId="1" applyNumberFormat="1" applyFont="1" applyFill="1" applyBorder="1" applyAlignment="1" applyProtection="1">
      <alignment horizontal="center"/>
    </xf>
    <xf numFmtId="37" fontId="8" fillId="16" borderId="75" xfId="1" applyNumberFormat="1" applyFont="1" applyFill="1" applyBorder="1" applyAlignment="1" applyProtection="1">
      <alignment horizontal="center"/>
    </xf>
    <xf numFmtId="37" fontId="8" fillId="16" borderId="76" xfId="1" applyNumberFormat="1" applyFont="1" applyFill="1" applyBorder="1" applyAlignment="1" applyProtection="1">
      <alignment horizontal="center"/>
    </xf>
    <xf numFmtId="37" fontId="8" fillId="16" borderId="78" xfId="1" applyNumberFormat="1" applyFont="1" applyFill="1" applyBorder="1" applyAlignment="1" applyProtection="1">
      <alignment horizontal="center"/>
    </xf>
    <xf numFmtId="164" fontId="39" fillId="5" borderId="37" xfId="1" applyNumberFormat="1" applyFont="1" applyFill="1" applyBorder="1" applyAlignment="1" applyProtection="1">
      <alignment horizontal="center" vertical="center" wrapText="1"/>
    </xf>
    <xf numFmtId="164" fontId="39" fillId="5" borderId="79" xfId="1" applyNumberFormat="1" applyFont="1" applyFill="1" applyBorder="1" applyAlignment="1" applyProtection="1">
      <alignment horizontal="center" vertical="center" wrapText="1"/>
    </xf>
    <xf numFmtId="164" fontId="8" fillId="5" borderId="21" xfId="1" applyNumberFormat="1" applyFont="1" applyFill="1" applyBorder="1" applyAlignment="1" applyProtection="1">
      <alignment horizontal="center" wrapText="1"/>
    </xf>
    <xf numFmtId="164" fontId="8" fillId="5" borderId="70" xfId="1" applyNumberFormat="1" applyFont="1" applyFill="1" applyBorder="1" applyAlignment="1" applyProtection="1">
      <alignment horizontal="center" wrapText="1"/>
    </xf>
    <xf numFmtId="164" fontId="8" fillId="5" borderId="10" xfId="1" applyNumberFormat="1" applyFont="1" applyFill="1" applyBorder="1" applyAlignment="1" applyProtection="1">
      <alignment horizontal="center" wrapText="1"/>
    </xf>
    <xf numFmtId="164" fontId="8" fillId="5" borderId="59" xfId="1" applyNumberFormat="1" applyFont="1" applyFill="1" applyBorder="1" applyAlignment="1" applyProtection="1">
      <alignment horizontal="center" wrapText="1"/>
    </xf>
    <xf numFmtId="164" fontId="8" fillId="5" borderId="73" xfId="1" applyNumberFormat="1" applyFont="1" applyFill="1" applyBorder="1" applyAlignment="1" applyProtection="1">
      <alignment horizontal="center" wrapText="1"/>
    </xf>
    <xf numFmtId="164" fontId="8" fillId="5" borderId="68" xfId="1" applyNumberFormat="1" applyFont="1" applyFill="1" applyBorder="1" applyAlignment="1" applyProtection="1">
      <alignment horizontal="center" wrapText="1"/>
    </xf>
    <xf numFmtId="3" fontId="8" fillId="5" borderId="17" xfId="1" applyNumberFormat="1" applyFont="1" applyFill="1" applyBorder="1" applyAlignment="1" applyProtection="1">
      <alignment horizontal="center"/>
    </xf>
    <xf numFmtId="3" fontId="8" fillId="5" borderId="5" xfId="1" applyNumberFormat="1" applyFont="1" applyFill="1" applyBorder="1" applyAlignment="1" applyProtection="1">
      <alignment horizontal="center"/>
    </xf>
    <xf numFmtId="164" fontId="8" fillId="5" borderId="4" xfId="1" applyNumberFormat="1" applyFont="1" applyFill="1" applyBorder="1" applyAlignment="1" applyProtection="1">
      <alignment horizontal="center"/>
    </xf>
    <xf numFmtId="164" fontId="10" fillId="16" borderId="54" xfId="1" applyNumberFormat="1" applyFont="1" applyFill="1" applyBorder="1" applyAlignment="1" applyProtection="1">
      <alignment horizontal="center"/>
    </xf>
    <xf numFmtId="164" fontId="10" fillId="16" borderId="69" xfId="1" applyNumberFormat="1" applyFont="1" applyFill="1" applyBorder="1" applyAlignment="1" applyProtection="1">
      <alignment horizontal="center"/>
    </xf>
    <xf numFmtId="164" fontId="10" fillId="16" borderId="31" xfId="1" applyNumberFormat="1" applyFont="1" applyFill="1" applyBorder="1" applyAlignment="1" applyProtection="1">
      <alignment horizontal="center"/>
    </xf>
    <xf numFmtId="164" fontId="8" fillId="0" borderId="35" xfId="1" applyNumberFormat="1" applyFont="1" applyFill="1" applyBorder="1" applyAlignment="1" applyProtection="1">
      <alignment horizontal="center"/>
    </xf>
    <xf numFmtId="164" fontId="8" fillId="8" borderId="5" xfId="1" applyNumberFormat="1" applyFont="1" applyFill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3" fontId="8" fillId="5" borderId="66" xfId="1" applyNumberFormat="1" applyFont="1" applyFill="1" applyBorder="1" applyAlignment="1" applyProtection="1">
      <alignment horizontal="center"/>
    </xf>
    <xf numFmtId="3" fontId="8" fillId="5" borderId="59" xfId="1" applyNumberFormat="1" applyFont="1" applyFill="1" applyBorder="1" applyAlignment="1" applyProtection="1">
      <alignment horizontal="center"/>
    </xf>
    <xf numFmtId="3" fontId="8" fillId="5" borderId="17" xfId="1" applyNumberFormat="1" applyFont="1" applyFill="1" applyBorder="1" applyAlignment="1" applyProtection="1">
      <alignment horizontal="center" vertical="top"/>
    </xf>
    <xf numFmtId="3" fontId="8" fillId="5" borderId="5" xfId="1" applyNumberFormat="1" applyFont="1" applyFill="1" applyBorder="1" applyAlignment="1" applyProtection="1">
      <alignment horizontal="center" vertical="top"/>
    </xf>
    <xf numFmtId="164" fontId="8" fillId="3" borderId="6" xfId="1" applyNumberFormat="1" applyFont="1" applyFill="1" applyBorder="1" applyAlignment="1">
      <alignment horizontal="left"/>
    </xf>
    <xf numFmtId="164" fontId="8" fillId="3" borderId="8" xfId="1" applyNumberFormat="1" applyFont="1" applyFill="1" applyBorder="1" applyAlignment="1">
      <alignment horizontal="left"/>
    </xf>
    <xf numFmtId="164" fontId="8" fillId="3" borderId="17" xfId="1" applyNumberFormat="1" applyFont="1" applyFill="1" applyBorder="1" applyAlignment="1">
      <alignment horizontal="left"/>
    </xf>
    <xf numFmtId="164" fontId="7" fillId="6" borderId="20" xfId="1" applyNumberFormat="1" applyFont="1" applyFill="1" applyBorder="1" applyAlignment="1">
      <alignment horizontal="center"/>
    </xf>
    <xf numFmtId="164" fontId="7" fillId="6" borderId="0" xfId="1" applyNumberFormat="1" applyFont="1" applyFill="1" applyBorder="1" applyAlignment="1">
      <alignment horizontal="center"/>
    </xf>
    <xf numFmtId="164" fontId="7" fillId="6" borderId="35" xfId="1" applyNumberFormat="1" applyFont="1" applyFill="1" applyBorder="1" applyAlignment="1">
      <alignment horizontal="center"/>
    </xf>
    <xf numFmtId="164" fontId="8" fillId="3" borderId="5" xfId="1" applyNumberFormat="1" applyFont="1" applyFill="1" applyBorder="1" applyAlignment="1">
      <alignment horizontal="left"/>
    </xf>
    <xf numFmtId="164" fontId="7" fillId="6" borderId="10" xfId="1" applyNumberFormat="1" applyFont="1" applyFill="1" applyBorder="1" applyAlignment="1">
      <alignment horizontal="center"/>
    </xf>
    <xf numFmtId="164" fontId="7" fillId="6" borderId="66" xfId="1" applyNumberFormat="1" applyFont="1" applyFill="1" applyBorder="1" applyAlignment="1">
      <alignment horizontal="center"/>
    </xf>
    <xf numFmtId="164" fontId="7" fillId="6" borderId="59" xfId="1" applyNumberFormat="1" applyFont="1" applyFill="1" applyBorder="1" applyAlignment="1">
      <alignment horizontal="center"/>
    </xf>
    <xf numFmtId="0" fontId="0" fillId="0" borderId="5" xfId="0" applyBorder="1"/>
    <xf numFmtId="164" fontId="42" fillId="13" borderId="6" xfId="1" applyNumberFormat="1" applyFont="1" applyFill="1" applyBorder="1" applyAlignment="1">
      <alignment horizontal="center"/>
    </xf>
    <xf numFmtId="164" fontId="42" fillId="13" borderId="8" xfId="1" applyNumberFormat="1" applyFont="1" applyFill="1" applyBorder="1" applyAlignment="1">
      <alignment horizontal="center"/>
    </xf>
    <xf numFmtId="164" fontId="42" fillId="13" borderId="17" xfId="1" applyNumberFormat="1" applyFont="1" applyFill="1" applyBorder="1" applyAlignment="1">
      <alignment horizontal="center"/>
    </xf>
    <xf numFmtId="0" fontId="8" fillId="5" borderId="6" xfId="1" applyNumberFormat="1" applyFont="1" applyFill="1" applyBorder="1" applyAlignment="1" applyProtection="1">
      <alignment horizontal="center"/>
    </xf>
    <xf numFmtId="0" fontId="8" fillId="5" borderId="8" xfId="1" applyNumberFormat="1" applyFont="1" applyFill="1" applyBorder="1" applyAlignment="1" applyProtection="1">
      <alignment horizontal="center"/>
    </xf>
    <xf numFmtId="0" fontId="8" fillId="5" borderId="17" xfId="1" applyNumberFormat="1" applyFont="1" applyFill="1" applyBorder="1" applyAlignment="1" applyProtection="1">
      <alignment horizontal="center"/>
    </xf>
    <xf numFmtId="170" fontId="7" fillId="0" borderId="0" xfId="1" applyNumberFormat="1" applyFont="1" applyAlignment="1">
      <alignment horizontal="left"/>
    </xf>
    <xf numFmtId="164" fontId="8" fillId="3" borderId="51" xfId="1" applyNumberFormat="1" applyFont="1" applyFill="1" applyBorder="1" applyAlignment="1">
      <alignment horizontal="center"/>
    </xf>
    <xf numFmtId="164" fontId="8" fillId="3" borderId="34" xfId="1" applyNumberFormat="1" applyFont="1" applyFill="1" applyBorder="1" applyAlignment="1">
      <alignment horizontal="center"/>
    </xf>
    <xf numFmtId="164" fontId="8" fillId="17" borderId="6" xfId="1" applyNumberFormat="1" applyFont="1" applyFill="1" applyBorder="1" applyAlignment="1">
      <alignment horizontal="center" wrapText="1"/>
    </xf>
    <xf numFmtId="164" fontId="8" fillId="17" borderId="8" xfId="1" applyNumberFormat="1" applyFont="1" applyFill="1" applyBorder="1" applyAlignment="1">
      <alignment horizontal="center" wrapText="1"/>
    </xf>
    <xf numFmtId="164" fontId="8" fillId="16" borderId="6" xfId="1" applyNumberFormat="1" applyFont="1" applyFill="1" applyBorder="1" applyAlignment="1">
      <alignment horizontal="center" wrapText="1"/>
    </xf>
    <xf numFmtId="164" fontId="8" fillId="16" borderId="17" xfId="1" applyNumberFormat="1" applyFont="1" applyFill="1" applyBorder="1" applyAlignment="1">
      <alignment horizontal="center" wrapText="1"/>
    </xf>
    <xf numFmtId="164" fontId="14" fillId="13" borderId="38" xfId="1" applyNumberFormat="1" applyFont="1" applyFill="1" applyBorder="1" applyAlignment="1">
      <alignment horizontal="center"/>
    </xf>
    <xf numFmtId="164" fontId="14" fillId="13" borderId="39" xfId="1" applyNumberFormat="1" applyFont="1" applyFill="1" applyBorder="1" applyAlignment="1">
      <alignment horizontal="center"/>
    </xf>
    <xf numFmtId="164" fontId="14" fillId="13" borderId="40" xfId="1" applyNumberFormat="1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</xf>
    <xf numFmtId="164" fontId="10" fillId="0" borderId="38" xfId="1" applyNumberFormat="1" applyFont="1" applyFill="1" applyBorder="1" applyAlignment="1" applyProtection="1">
      <alignment horizontal="center"/>
    </xf>
    <xf numFmtId="164" fontId="10" fillId="0" borderId="39" xfId="1" applyNumberFormat="1" applyFont="1" applyFill="1" applyBorder="1" applyAlignment="1" applyProtection="1">
      <alignment horizontal="center"/>
    </xf>
    <xf numFmtId="164" fontId="10" fillId="0" borderId="40" xfId="1" applyNumberFormat="1" applyFont="1" applyFill="1" applyBorder="1" applyAlignment="1" applyProtection="1">
      <alignment horizontal="center"/>
    </xf>
    <xf numFmtId="0" fontId="8" fillId="2" borderId="41" xfId="0" applyFont="1" applyFill="1" applyBorder="1" applyAlignment="1" applyProtection="1">
      <alignment horizontal="center" wrapText="1"/>
    </xf>
    <xf numFmtId="0" fontId="0" fillId="0" borderId="42" xfId="0" applyFont="1" applyBorder="1"/>
    <xf numFmtId="0" fontId="8" fillId="4" borderId="43" xfId="0" applyFont="1" applyFill="1" applyBorder="1" applyAlignment="1" applyProtection="1">
      <alignment horizontal="center" vertical="center" wrapText="1"/>
    </xf>
    <xf numFmtId="0" fontId="8" fillId="4" borderId="44" xfId="0" applyFont="1" applyFill="1" applyBorder="1" applyAlignment="1" applyProtection="1">
      <alignment horizontal="center" vertical="center" wrapText="1"/>
    </xf>
    <xf numFmtId="0" fontId="8" fillId="4" borderId="45" xfId="0" applyFont="1" applyFill="1" applyBorder="1" applyAlignment="1" applyProtection="1">
      <alignment horizontal="center" vertical="center" wrapText="1"/>
    </xf>
    <xf numFmtId="0" fontId="8" fillId="3" borderId="46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164" fontId="8" fillId="0" borderId="0" xfId="1" applyNumberFormat="1" applyFont="1" applyAlignment="1" applyProtection="1">
      <alignment horizontal="right"/>
    </xf>
    <xf numFmtId="1" fontId="8" fillId="7" borderId="46" xfId="0" applyNumberFormat="1" applyFont="1" applyFill="1" applyBorder="1" applyAlignment="1" applyProtection="1">
      <alignment horizontal="center" vertical="center" wrapText="1"/>
    </xf>
    <xf numFmtId="1" fontId="8" fillId="7" borderId="9" xfId="0" applyNumberFormat="1" applyFont="1" applyFill="1" applyBorder="1" applyAlignment="1" applyProtection="1">
      <alignment horizontal="center" vertical="center" wrapText="1"/>
    </xf>
    <xf numFmtId="1" fontId="8" fillId="5" borderId="46" xfId="0" applyNumberFormat="1" applyFont="1" applyFill="1" applyBorder="1" applyAlignment="1">
      <alignment horizontal="center" vertical="center" wrapText="1"/>
    </xf>
    <xf numFmtId="1" fontId="8" fillId="5" borderId="49" xfId="0" applyNumberFormat="1" applyFont="1" applyFill="1" applyBorder="1" applyAlignment="1">
      <alignment horizontal="center" vertical="center" wrapText="1"/>
    </xf>
    <xf numFmtId="1" fontId="8" fillId="5" borderId="9" xfId="0" applyNumberFormat="1" applyFont="1" applyFill="1" applyBorder="1" applyAlignment="1">
      <alignment horizontal="center" vertical="center" wrapText="1"/>
    </xf>
    <xf numFmtId="1" fontId="8" fillId="6" borderId="43" xfId="0" applyNumberFormat="1" applyFont="1" applyFill="1" applyBorder="1" applyAlignment="1" applyProtection="1">
      <alignment horizontal="center" vertical="center" wrapText="1"/>
    </xf>
    <xf numFmtId="1" fontId="8" fillId="6" borderId="47" xfId="0" applyNumberFormat="1" applyFont="1" applyFill="1" applyBorder="1" applyAlignment="1" applyProtection="1">
      <alignment horizontal="center" vertical="center" wrapText="1"/>
    </xf>
    <xf numFmtId="1" fontId="8" fillId="6" borderId="48" xfId="0" applyNumberFormat="1" applyFont="1" applyFill="1" applyBorder="1" applyAlignment="1" applyProtection="1">
      <alignment horizontal="center" vertical="center" wrapText="1"/>
    </xf>
    <xf numFmtId="1" fontId="8" fillId="6" borderId="45" xfId="0" applyNumberFormat="1" applyFont="1" applyFill="1" applyBorder="1" applyAlignment="1" applyProtection="1">
      <alignment horizontal="center" vertical="center" wrapText="1"/>
    </xf>
    <xf numFmtId="164" fontId="10" fillId="0" borderId="38" xfId="1" applyNumberFormat="1" applyFont="1" applyFill="1" applyBorder="1" applyAlignment="1">
      <alignment horizontal="center"/>
    </xf>
    <xf numFmtId="164" fontId="10" fillId="0" borderId="39" xfId="1" applyNumberFormat="1" applyFont="1" applyFill="1" applyBorder="1" applyAlignment="1">
      <alignment horizontal="center"/>
    </xf>
    <xf numFmtId="164" fontId="10" fillId="0" borderId="40" xfId="1" applyNumberFormat="1" applyFont="1" applyFill="1" applyBorder="1" applyAlignment="1">
      <alignment horizontal="center"/>
    </xf>
    <xf numFmtId="0" fontId="8" fillId="2" borderId="50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3" borderId="46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164" fontId="8" fillId="0" borderId="0" xfId="1" applyNumberFormat="1" applyFont="1" applyAlignment="1">
      <alignment horizontal="right"/>
    </xf>
    <xf numFmtId="1" fontId="8" fillId="6" borderId="43" xfId="0" applyNumberFormat="1" applyFont="1" applyFill="1" applyBorder="1" applyAlignment="1">
      <alignment horizontal="center" vertical="center" wrapText="1"/>
    </xf>
    <xf numFmtId="1" fontId="8" fillId="6" borderId="47" xfId="0" applyNumberFormat="1" applyFont="1" applyFill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/>
    </xf>
    <xf numFmtId="0" fontId="45" fillId="0" borderId="92" xfId="0" applyFont="1" applyBorder="1" applyAlignment="1">
      <alignment horizontal="center" vertical="center"/>
    </xf>
    <xf numFmtId="0" fontId="45" fillId="0" borderId="67" xfId="0" applyFont="1" applyBorder="1" applyAlignment="1">
      <alignment horizontal="center" vertical="center"/>
    </xf>
    <xf numFmtId="0" fontId="8" fillId="4" borderId="46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/>
    </xf>
    <xf numFmtId="0" fontId="45" fillId="0" borderId="79" xfId="0" applyFont="1" applyBorder="1" applyAlignment="1">
      <alignment horizontal="center" vertical="center"/>
    </xf>
    <xf numFmtId="0" fontId="45" fillId="0" borderId="90" xfId="0" applyFont="1" applyBorder="1" applyAlignment="1">
      <alignment vertical="center"/>
    </xf>
    <xf numFmtId="0" fontId="45" fillId="0" borderId="88" xfId="0" applyFont="1" applyBorder="1" applyAlignment="1">
      <alignment vertical="center"/>
    </xf>
    <xf numFmtId="0" fontId="45" fillId="0" borderId="91" xfId="0" applyFont="1" applyBorder="1" applyAlignment="1">
      <alignment vertical="center"/>
    </xf>
    <xf numFmtId="0" fontId="45" fillId="0" borderId="87" xfId="0" applyFont="1" applyBorder="1" applyAlignment="1">
      <alignment vertical="center"/>
    </xf>
    <xf numFmtId="0" fontId="45" fillId="0" borderId="92" xfId="0" applyFont="1" applyBorder="1" applyAlignment="1">
      <alignment vertical="center"/>
    </xf>
    <xf numFmtId="0" fontId="45" fillId="0" borderId="67" xfId="0" applyFont="1" applyBorder="1" applyAlignment="1">
      <alignment vertical="center"/>
    </xf>
    <xf numFmtId="14" fontId="45" fillId="0" borderId="91" xfId="0" applyNumberFormat="1" applyFont="1" applyBorder="1" applyAlignment="1">
      <alignment horizontal="center" vertical="center"/>
    </xf>
    <xf numFmtId="14" fontId="45" fillId="0" borderId="87" xfId="0" applyNumberFormat="1" applyFont="1" applyBorder="1" applyAlignment="1">
      <alignment horizontal="center" vertical="center"/>
    </xf>
    <xf numFmtId="0" fontId="33" fillId="12" borderId="6" xfId="0" applyFont="1" applyFill="1" applyBorder="1" applyAlignment="1" applyProtection="1">
      <alignment horizontal="center"/>
    </xf>
    <xf numFmtId="0" fontId="33" fillId="12" borderId="8" xfId="0" applyFont="1" applyFill="1" applyBorder="1" applyAlignment="1" applyProtection="1">
      <alignment horizontal="center"/>
    </xf>
    <xf numFmtId="0" fontId="33" fillId="12" borderId="17" xfId="0" applyFont="1" applyFill="1" applyBorder="1" applyAlignment="1" applyProtection="1">
      <alignment horizontal="center"/>
    </xf>
    <xf numFmtId="0" fontId="4" fillId="13" borderId="6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0" fontId="9" fillId="13" borderId="8" xfId="0" applyFont="1" applyFill="1" applyBorder="1" applyAlignment="1">
      <alignment horizontal="center"/>
    </xf>
    <xf numFmtId="0" fontId="9" fillId="13" borderId="17" xfId="0" applyFont="1" applyFill="1" applyBorder="1" applyAlignment="1">
      <alignment horizontal="center"/>
    </xf>
    <xf numFmtId="0" fontId="8" fillId="5" borderId="5" xfId="1" applyNumberFormat="1" applyFont="1" applyFill="1" applyBorder="1" applyAlignment="1" applyProtection="1">
      <alignment horizontal="center"/>
    </xf>
    <xf numFmtId="164" fontId="10" fillId="13" borderId="5" xfId="1" applyNumberFormat="1" applyFont="1" applyFill="1" applyBorder="1" applyAlignment="1">
      <alignment horizontal="center"/>
    </xf>
    <xf numFmtId="164" fontId="8" fillId="3" borderId="33" xfId="1" applyNumberFormat="1" applyFont="1" applyFill="1" applyBorder="1" applyAlignment="1">
      <alignment horizontal="center"/>
    </xf>
    <xf numFmtId="164" fontId="8" fillId="14" borderId="5" xfId="1" applyNumberFormat="1" applyFont="1" applyFill="1" applyBorder="1" applyAlignment="1">
      <alignment horizontal="center" wrapText="1"/>
    </xf>
    <xf numFmtId="164" fontId="8" fillId="14" borderId="51" xfId="1" applyNumberFormat="1" applyFont="1" applyFill="1" applyBorder="1" applyAlignment="1">
      <alignment horizontal="center" wrapText="1"/>
    </xf>
    <xf numFmtId="164" fontId="8" fillId="14" borderId="34" xfId="1" applyNumberFormat="1" applyFont="1" applyFill="1" applyBorder="1" applyAlignment="1">
      <alignment horizontal="center" wrapText="1"/>
    </xf>
    <xf numFmtId="3" fontId="8" fillId="8" borderId="83" xfId="7" applyNumberFormat="1" applyFont="1" applyFill="1" applyBorder="1" applyAlignment="1" applyProtection="1">
      <alignment horizontal="right"/>
    </xf>
    <xf numFmtId="3" fontId="8" fillId="8" borderId="25" xfId="7" applyNumberFormat="1" applyFont="1" applyFill="1" applyBorder="1" applyAlignment="1" applyProtection="1">
      <alignment horizontal="right"/>
    </xf>
    <xf numFmtId="0" fontId="7" fillId="0" borderId="63" xfId="7" applyFont="1" applyBorder="1" applyAlignment="1" applyProtection="1">
      <alignment horizontal="center"/>
    </xf>
    <xf numFmtId="0" fontId="7" fillId="0" borderId="64" xfId="7" applyFont="1" applyBorder="1" applyAlignment="1" applyProtection="1">
      <alignment horizontal="center"/>
    </xf>
    <xf numFmtId="0" fontId="12" fillId="0" borderId="0" xfId="7" applyFont="1" applyAlignment="1" applyProtection="1">
      <alignment horizontal="center"/>
    </xf>
    <xf numFmtId="0" fontId="7" fillId="0" borderId="13" xfId="0" applyFont="1" applyBorder="1" applyAlignment="1" applyProtection="1">
      <alignment horizontal="left" vertical="top" wrapText="1"/>
    </xf>
    <xf numFmtId="0" fontId="7" fillId="0" borderId="5" xfId="0" applyFont="1" applyBorder="1" applyAlignment="1" applyProtection="1">
      <alignment horizontal="left" vertical="top" wrapText="1"/>
    </xf>
    <xf numFmtId="0" fontId="8" fillId="8" borderId="23" xfId="7" applyFont="1" applyFill="1" applyBorder="1" applyAlignment="1" applyProtection="1">
      <alignment horizontal="left" wrapText="1"/>
    </xf>
    <xf numFmtId="0" fontId="8" fillId="8" borderId="11" xfId="7" applyFont="1" applyFill="1" applyBorder="1" applyAlignment="1" applyProtection="1">
      <alignment horizontal="left" wrapText="1"/>
    </xf>
    <xf numFmtId="0" fontId="7" fillId="8" borderId="13" xfId="7" applyFont="1" applyFill="1" applyBorder="1" applyAlignment="1" applyProtection="1">
      <alignment horizontal="left" wrapText="1"/>
    </xf>
    <xf numFmtId="0" fontId="7" fillId="8" borderId="5" xfId="7" applyFont="1" applyFill="1" applyBorder="1" applyAlignment="1" applyProtection="1">
      <alignment horizontal="left" wrapText="1"/>
    </xf>
    <xf numFmtId="0" fontId="7" fillId="8" borderId="18" xfId="7" applyFont="1" applyFill="1" applyBorder="1" applyAlignment="1" applyProtection="1">
      <alignment horizontal="left" wrapText="1"/>
    </xf>
    <xf numFmtId="0" fontId="7" fillId="8" borderId="17" xfId="7" applyFont="1" applyFill="1" applyBorder="1" applyAlignment="1" applyProtection="1">
      <alignment horizontal="left" wrapText="1"/>
    </xf>
    <xf numFmtId="0" fontId="7" fillId="8" borderId="65" xfId="7" applyFont="1" applyFill="1" applyBorder="1" applyAlignment="1" applyProtection="1">
      <alignment horizontal="left" wrapText="1"/>
    </xf>
    <xf numFmtId="0" fontId="7" fillId="8" borderId="22" xfId="7" applyFont="1" applyFill="1" applyBorder="1" applyAlignment="1" applyProtection="1">
      <alignment horizontal="left" wrapText="1"/>
    </xf>
    <xf numFmtId="0" fontId="7" fillId="0" borderId="0" xfId="7" applyFont="1" applyFill="1" applyBorder="1" applyAlignment="1" applyProtection="1">
      <alignment horizontal="center"/>
    </xf>
    <xf numFmtId="3" fontId="8" fillId="8" borderId="13" xfId="7" applyNumberFormat="1" applyFont="1" applyFill="1" applyBorder="1" applyAlignment="1" applyProtection="1">
      <alignment horizontal="right"/>
    </xf>
    <xf numFmtId="3" fontId="8" fillId="8" borderId="5" xfId="7" applyNumberFormat="1" applyFont="1" applyFill="1" applyBorder="1" applyAlignment="1" applyProtection="1">
      <alignment horizontal="right"/>
    </xf>
    <xf numFmtId="0" fontId="8" fillId="8" borderId="13" xfId="7" applyFont="1" applyFill="1" applyBorder="1" applyAlignment="1" applyProtection="1">
      <alignment horizontal="right" wrapText="1"/>
    </xf>
    <xf numFmtId="0" fontId="8" fillId="8" borderId="5" xfId="7" applyFont="1" applyFill="1" applyBorder="1" applyAlignment="1" applyProtection="1">
      <alignment horizontal="right" wrapText="1"/>
    </xf>
    <xf numFmtId="0" fontId="8" fillId="8" borderId="23" xfId="7" applyFont="1" applyFill="1" applyBorder="1" applyAlignment="1" applyProtection="1">
      <alignment horizontal="right" wrapText="1"/>
    </xf>
    <xf numFmtId="0" fontId="8" fillId="8" borderId="11" xfId="7" applyFont="1" applyFill="1" applyBorder="1" applyAlignment="1" applyProtection="1">
      <alignment horizontal="right" wrapText="1"/>
    </xf>
    <xf numFmtId="3" fontId="8" fillId="8" borderId="18" xfId="7" applyNumberFormat="1" applyFont="1" applyFill="1" applyBorder="1" applyAlignment="1" applyProtection="1">
      <alignment horizontal="right"/>
    </xf>
    <xf numFmtId="3" fontId="8" fillId="8" borderId="17" xfId="7" applyNumberFormat="1" applyFont="1" applyFill="1" applyBorder="1" applyAlignment="1" applyProtection="1">
      <alignment horizontal="right"/>
    </xf>
    <xf numFmtId="3" fontId="8" fillId="8" borderId="54" xfId="7" applyNumberFormat="1" applyFont="1" applyFill="1" applyBorder="1" applyAlignment="1" applyProtection="1">
      <alignment horizontal="right" wrapText="1"/>
    </xf>
    <xf numFmtId="3" fontId="8" fillId="8" borderId="55" xfId="7" applyNumberFormat="1" applyFont="1" applyFill="1" applyBorder="1" applyAlignment="1" applyProtection="1">
      <alignment horizontal="right" wrapText="1"/>
    </xf>
    <xf numFmtId="3" fontId="8" fillId="8" borderId="86" xfId="7" applyNumberFormat="1" applyFont="1" applyFill="1" applyBorder="1" applyAlignment="1" applyProtection="1">
      <alignment horizontal="right"/>
    </xf>
    <xf numFmtId="0" fontId="13" fillId="0" borderId="17" xfId="7" applyFont="1" applyFill="1" applyBorder="1" applyAlignment="1" applyProtection="1">
      <alignment horizontal="center" wrapText="1"/>
    </xf>
    <xf numFmtId="0" fontId="7" fillId="0" borderId="5" xfId="7" applyFont="1" applyBorder="1" applyAlignment="1" applyProtection="1">
      <alignment horizontal="center" wrapText="1"/>
    </xf>
    <xf numFmtId="0" fontId="7" fillId="0" borderId="14" xfId="7" applyFont="1" applyBorder="1" applyAlignment="1" applyProtection="1">
      <alignment horizontal="center" wrapText="1"/>
    </xf>
    <xf numFmtId="0" fontId="8" fillId="8" borderId="60" xfId="7" applyFont="1" applyFill="1" applyBorder="1" applyAlignment="1" applyProtection="1">
      <alignment horizontal="center" wrapText="1"/>
    </xf>
    <xf numFmtId="0" fontId="8" fillId="8" borderId="34" xfId="7" applyFont="1" applyFill="1" applyBorder="1" applyAlignment="1" applyProtection="1">
      <alignment horizontal="center" wrapText="1"/>
    </xf>
    <xf numFmtId="0" fontId="7" fillId="0" borderId="18" xfId="7" applyFont="1" applyBorder="1" applyAlignment="1" applyProtection="1">
      <alignment horizontal="left" wrapText="1"/>
    </xf>
    <xf numFmtId="0" fontId="7" fillId="0" borderId="17" xfId="7" applyFont="1" applyBorder="1" applyAlignment="1" applyProtection="1">
      <alignment horizontal="left" wrapText="1"/>
    </xf>
    <xf numFmtId="0" fontId="8" fillId="8" borderId="61" xfId="7" applyFont="1" applyFill="1" applyBorder="1" applyAlignment="1" applyProtection="1">
      <alignment horizontal="center" wrapText="1"/>
    </xf>
    <xf numFmtId="0" fontId="8" fillId="8" borderId="62" xfId="7" applyFont="1" applyFill="1" applyBorder="1" applyAlignment="1" applyProtection="1">
      <alignment horizontal="center" wrapText="1"/>
    </xf>
    <xf numFmtId="0" fontId="7" fillId="8" borderId="17" xfId="7" applyFont="1" applyFill="1" applyBorder="1" applyAlignment="1" applyProtection="1">
      <alignment horizontal="center" vertical="center" wrapText="1"/>
    </xf>
    <xf numFmtId="0" fontId="8" fillId="8" borderId="56" xfId="7" applyFont="1" applyFill="1" applyBorder="1" applyAlignment="1" applyProtection="1">
      <alignment horizontal="center" wrapText="1"/>
    </xf>
    <xf numFmtId="0" fontId="8" fillId="8" borderId="57" xfId="7" applyFont="1" applyFill="1" applyBorder="1" applyAlignment="1" applyProtection="1">
      <alignment horizontal="center" wrapText="1"/>
    </xf>
    <xf numFmtId="0" fontId="8" fillId="8" borderId="58" xfId="7" applyFont="1" applyFill="1" applyBorder="1" applyAlignment="1" applyProtection="1">
      <alignment horizontal="center" wrapText="1"/>
    </xf>
    <xf numFmtId="0" fontId="8" fillId="8" borderId="59" xfId="7" applyFont="1" applyFill="1" applyBorder="1" applyAlignment="1" applyProtection="1">
      <alignment horizontal="center" wrapText="1"/>
    </xf>
    <xf numFmtId="0" fontId="7" fillId="0" borderId="13" xfId="7" applyFont="1" applyBorder="1" applyAlignment="1" applyProtection="1">
      <alignment horizontal="left" wrapText="1"/>
    </xf>
    <xf numFmtId="0" fontId="7" fillId="0" borderId="5" xfId="7" applyFont="1" applyBorder="1" applyAlignment="1" applyProtection="1">
      <alignment horizontal="left" wrapText="1"/>
    </xf>
    <xf numFmtId="0" fontId="8" fillId="8" borderId="18" xfId="7" applyFont="1" applyFill="1" applyBorder="1" applyAlignment="1" applyProtection="1">
      <alignment horizontal="center" wrapText="1"/>
    </xf>
    <xf numFmtId="0" fontId="8" fillId="8" borderId="17" xfId="7" applyFont="1" applyFill="1" applyBorder="1" applyAlignment="1" applyProtection="1">
      <alignment horizontal="center" wrapText="1"/>
    </xf>
    <xf numFmtId="0" fontId="8" fillId="8" borderId="18" xfId="7" applyFont="1" applyFill="1" applyBorder="1" applyAlignment="1" applyProtection="1">
      <alignment horizontal="left" wrapText="1"/>
    </xf>
    <xf numFmtId="0" fontId="8" fillId="8" borderId="17" xfId="7" applyFont="1" applyFill="1" applyBorder="1" applyAlignment="1" applyProtection="1">
      <alignment horizontal="left" wrapText="1"/>
    </xf>
    <xf numFmtId="0" fontId="7" fillId="0" borderId="18" xfId="7" applyFont="1" applyBorder="1" applyAlignment="1" applyProtection="1">
      <alignment horizontal="center"/>
    </xf>
    <xf numFmtId="0" fontId="7" fillId="0" borderId="17" xfId="7" applyFont="1" applyBorder="1" applyAlignment="1" applyProtection="1">
      <alignment horizontal="center"/>
    </xf>
    <xf numFmtId="0" fontId="7" fillId="0" borderId="18" xfId="7" applyFont="1" applyBorder="1" applyAlignment="1" applyProtection="1">
      <alignment horizontal="left"/>
    </xf>
    <xf numFmtId="0" fontId="7" fillId="0" borderId="17" xfId="7" applyFont="1" applyBorder="1" applyAlignment="1" applyProtection="1">
      <alignment horizontal="left"/>
    </xf>
    <xf numFmtId="0" fontId="7" fillId="0" borderId="0" xfId="7" applyFont="1" applyAlignment="1" applyProtection="1">
      <alignment horizontal="left" wrapText="1"/>
      <protection locked="0"/>
    </xf>
    <xf numFmtId="0" fontId="8" fillId="8" borderId="52" xfId="7" applyFont="1" applyFill="1" applyBorder="1" applyAlignment="1" applyProtection="1">
      <alignment horizontal="left" wrapText="1"/>
    </xf>
    <xf numFmtId="0" fontId="8" fillId="8" borderId="53" xfId="7" applyFont="1" applyFill="1" applyBorder="1" applyAlignment="1" applyProtection="1">
      <alignment horizontal="left" wrapText="1"/>
    </xf>
  </cellXfs>
  <cellStyles count="39">
    <cellStyle name="Comma" xfId="1" builtinId="3"/>
    <cellStyle name="Comma 2" xfId="35" xr:uid="{00000000-0005-0000-0000-000001000000}"/>
    <cellStyle name="Currency" xfId="2" builtinId="4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Hyperlink" xfId="3" builtinId="8"/>
    <cellStyle name="Normal" xfId="0" builtinId="0"/>
    <cellStyle name="Normal 2" xfId="34" xr:uid="{00000000-0005-0000-0000-00001D000000}"/>
    <cellStyle name="Normal 2 2" xfId="4" xr:uid="{00000000-0005-0000-0000-00001E000000}"/>
    <cellStyle name="Normal 3" xfId="5" xr:uid="{00000000-0005-0000-0000-00001F000000}"/>
    <cellStyle name="Normal 4" xfId="36" xr:uid="{00000000-0005-0000-0000-000020000000}"/>
    <cellStyle name="Normal 5" xfId="37" xr:uid="{00000000-0005-0000-0000-000021000000}"/>
    <cellStyle name="Normal 6" xfId="38" xr:uid="{00000000-0005-0000-0000-000053000000}"/>
    <cellStyle name="Normal_ECPA Universe" xfId="6" xr:uid="{00000000-0005-0000-0000-000022000000}"/>
    <cellStyle name="Normal_ECPA Universe 2" xfId="33" xr:uid="{00000000-0005-0000-0000-000023000000}"/>
    <cellStyle name="Normal_Non-Abbott District Budget Summary Form for Computer Input" xfId="7" xr:uid="{00000000-0005-0000-0000-000024000000}"/>
    <cellStyle name="Percent 2" xfId="32" xr:uid="{00000000-0005-0000-0000-000025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33CC33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5</xdr:col>
      <xdr:colOff>720090</xdr:colOff>
      <xdr:row>12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466725"/>
          <a:ext cx="7997190" cy="1495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Directions -- Please read before completing the form.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1. Select your county and district name from the drop-down list. The spreadsheet will automatically fill in your projected universe of eligible children based on 2021-22 1st Grade ASSA data and the district’s targeted or universal preschool program status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2. Fill in the remaining current and projected enrollment information below. Under "2021-22" Actual Enrollment," enter your </a:t>
          </a: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actual enrollment on October 15, 2021 </a:t>
          </a: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Under 2022-23 Projected Enrollment," enter the total number of three- and four-year-olds the district plans to serve full-day. The totals and percentages below each table will calculate automatically.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3. Each row represents a mutually exclusive category. </a:t>
          </a:r>
          <a:r>
            <a:rPr lang="en-US" sz="900" b="0" i="0" u="sng" strike="noStrike" baseline="0">
              <a:solidFill>
                <a:srgbClr val="000000"/>
              </a:solidFill>
              <a:latin typeface="Arial"/>
              <a:cs typeface="Arial"/>
            </a:rPr>
            <a:t>Do not count any child on more than one line, or an overcount will result</a:t>
          </a: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en-U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4. Only special education students who receive their entire instructional program in an inclusive environment should be listed under "Classified special education children in regular education classrooms (full-time only)."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60008</xdr:rowOff>
    </xdr:from>
    <xdr:to>
      <xdr:col>10</xdr:col>
      <xdr:colOff>0</xdr:colOff>
      <xdr:row>17</xdr:row>
      <xdr:rowOff>95251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09563" y="726758"/>
          <a:ext cx="8798718" cy="236886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DIRECTIONS: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 Enter the information requested below for each preschool site serving eligible preschoolers in the district, including district-operated schools and centers, contracted Federal Head Start centers, and contracted other private provider centers.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2. Under "2021-22 Current Enrollment and Capacity," provide enrollment information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based on the district’s October 15, 2021 ASSA enrollment count.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If applicable, count current half-day classrooms utilized for two sessions as one classroom (i.e., a classroom used for a morning class and an afternoon class should be counted once under "Total Classrooms in Use.").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3. Under "2022-23 Projected Enrollment and Capacity," enter the total number of three- and four-year-olds the district plans to serve in each site.  Leave projected capacity and enrollment blank for any current district classrooms that will not be used in 2022-23 or for any providers that will not be contracting with the district in 2022-23. 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4. A message to "Check Table 1" will appear if the enrollment numbers entered on Table 2 do not match those entered on Table 1.  Totals will not appear until Table 1 and Table 2 match.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5. If you need to add a row to any of the site lists, select a cell in the list and press "Click here to insert a row above currently selected cell"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18</xdr:row>
          <xdr:rowOff>38100</xdr:rowOff>
        </xdr:from>
        <xdr:to>
          <xdr:col>2</xdr:col>
          <xdr:colOff>69850</xdr:colOff>
          <xdr:row>19</xdr:row>
          <xdr:rowOff>133350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MS Sans Serif"/>
                </a:rPr>
                <a:t>Click here to insert a row above currently selected cell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861060</xdr:colOff>
      <xdr:row>2</xdr:row>
      <xdr:rowOff>38100</xdr:rowOff>
    </xdr:from>
    <xdr:to>
      <xdr:col>0</xdr:col>
      <xdr:colOff>960120</xdr:colOff>
      <xdr:row>3</xdr:row>
      <xdr:rowOff>68580</xdr:rowOff>
    </xdr:to>
    <xdr:sp macro="" textlink="">
      <xdr:nvSpPr>
        <xdr:cNvPr id="2276" name="Text Box 1">
          <a:extLst>
            <a:ext uri="{FF2B5EF4-FFF2-40B4-BE49-F238E27FC236}">
              <a16:creationId xmlns:a16="http://schemas.microsoft.com/office/drawing/2014/main" id="{00000000-0008-0000-0300-0000E4080000}"/>
            </a:ext>
          </a:extLst>
        </xdr:cNvPr>
        <xdr:cNvSpPr txBox="1">
          <a:spLocks noChangeArrowheads="1"/>
        </xdr:cNvSpPr>
      </xdr:nvSpPr>
      <xdr:spPr bwMode="auto">
        <a:xfrm>
          <a:off x="861060" y="510540"/>
          <a:ext cx="990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</xdr:row>
      <xdr:rowOff>47625</xdr:rowOff>
    </xdr:from>
    <xdr:to>
      <xdr:col>19</xdr:col>
      <xdr:colOff>0</xdr:colOff>
      <xdr:row>18</xdr:row>
      <xdr:rowOff>171450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SpPr txBox="1">
          <a:spLocks noChangeArrowheads="1"/>
        </xdr:cNvSpPr>
      </xdr:nvSpPr>
      <xdr:spPr bwMode="auto">
        <a:xfrm>
          <a:off x="9525" y="704850"/>
          <a:ext cx="10744200" cy="2809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Districts must maintain updated records and documentation of the education and credentials for each preschool teacher in a classroom serving eligible preschool children, whether he/she teaches in a district-operated or contracted private provider classroom.  The information entered in this table must reflect this documentation.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Note: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Pursuant to N.J.S.A. 18A:26-2 any person employed as a teaching staff member by a  district board of education shall hold a valid and appropriate certificate.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DIRECTIONS: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 Provide the following information for </a:t>
          </a:r>
          <a:r>
            <a:rPr lang="en-U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each teacher in a classroom room serving eligible preschool children (including those in provider settings)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as of October 15, 2021.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If necessary, indicate any positions for 2022-23 that are unfilled at the time of budget submission by entering "To be hired" in place of the teacher's name.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2. Include </a:t>
          </a:r>
          <a:r>
            <a:rPr lang="en-U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only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teachers responsible for delivering the primary educational program in each classroom. </a:t>
          </a: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Do </a:t>
          </a:r>
          <a:r>
            <a:rPr lang="en-US" sz="1000" b="1" i="0" u="sng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</a:t>
          </a: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include </a:t>
          </a:r>
          <a:r>
            <a:rPr lang="en-US" sz="1000">
              <a:latin typeface="Arial" pitchFamily="34" charset="0"/>
              <a:ea typeface="+mn-ea"/>
              <a:cs typeface="Arial" pitchFamily="34" charset="0"/>
            </a:rPr>
            <a:t>teacher aides or assistants, substitute teachers, master teachers, group teachers who do not teach in the classroom, special education teachers mandated by a child’s IEP, relief teachers, or specialists (for art, music, physical education, etc</a:t>
          </a: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.).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3. Except where noted, enter the number 1 if the check box applies to the teacher.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4. Select </a:t>
          </a:r>
          <a:r>
            <a:rPr lang="en-U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only one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box under the "Highest Level of Education Attained" section for each teacher (i.e. select only High School Diploma or BA/BS or Master's Degree or Doctoral Degree).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5. </a:t>
          </a:r>
          <a:r>
            <a:rPr lang="en-US" sz="1000">
              <a:latin typeface="Arial" pitchFamily="34" charset="0"/>
              <a:ea typeface="+mn-ea"/>
              <a:cs typeface="Arial" pitchFamily="34" charset="0"/>
            </a:rPr>
            <a:t>Select </a:t>
          </a:r>
          <a:r>
            <a:rPr lang="en-US" sz="1000" b="0" u="none">
              <a:latin typeface="Arial" pitchFamily="34" charset="0"/>
              <a:ea typeface="+mn-ea"/>
              <a:cs typeface="Arial" pitchFamily="34" charset="0"/>
            </a:rPr>
            <a:t>all</a:t>
          </a:r>
          <a:r>
            <a:rPr lang="en-US" sz="1000">
              <a:latin typeface="Arial" pitchFamily="34" charset="0"/>
              <a:ea typeface="+mn-ea"/>
              <a:cs typeface="Arial" pitchFamily="34" charset="0"/>
            </a:rPr>
            <a:t> boxes applicable as of October 15, 2021</a:t>
          </a:r>
          <a:r>
            <a:rPr lang="en-US" sz="100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1000">
              <a:latin typeface="Arial" pitchFamily="34" charset="0"/>
              <a:ea typeface="+mn-ea"/>
              <a:cs typeface="Arial" pitchFamily="34" charset="0"/>
            </a:rPr>
            <a:t>for each teacher under the "Credentials and Certification" section (i.e. do not select CE or CEAS if the teacher has a P-3).</a:t>
          </a:r>
          <a:endParaRPr lang="en-US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6. Under "Foreign Language Proficiency," enter the following codes if the teacher is fully fluent and literate in a foreign language: 1=Spanish, 2=Korean, 3=Portuguese, 4=Creole (Haitian), 5=Arabic, 6=Gujarati, 7=Chinese, 8=Other.</a:t>
          </a:r>
        </a:p>
        <a:p>
          <a:pPr algn="l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*Foreign degrees/certification cannot be counted on this form unless they have been translated and accepted.</a:t>
          </a:r>
        </a:p>
        <a:p>
          <a:pPr algn="l" rtl="0">
            <a:defRPr sz="1000"/>
          </a:pPr>
          <a:endParaRPr lang="en-US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ADD EXTRA LINES AS NEEDED TO INCLUDE ALL TEACHERS SERVING ELIGIBLE CHILDREN.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861060</xdr:colOff>
      <xdr:row>2</xdr:row>
      <xdr:rowOff>38100</xdr:rowOff>
    </xdr:from>
    <xdr:to>
      <xdr:col>0</xdr:col>
      <xdr:colOff>960120</xdr:colOff>
      <xdr:row>3</xdr:row>
      <xdr:rowOff>70485</xdr:rowOff>
    </xdr:to>
    <xdr:sp macro="" textlink="">
      <xdr:nvSpPr>
        <xdr:cNvPr id="9445" name="Text Box 1">
          <a:extLst>
            <a:ext uri="{FF2B5EF4-FFF2-40B4-BE49-F238E27FC236}">
              <a16:creationId xmlns:a16="http://schemas.microsoft.com/office/drawing/2014/main" id="{00000000-0008-0000-0400-0000E5240000}"/>
            </a:ext>
          </a:extLst>
        </xdr:cNvPr>
        <xdr:cNvSpPr txBox="1">
          <a:spLocks noChangeArrowheads="1"/>
        </xdr:cNvSpPr>
      </xdr:nvSpPr>
      <xdr:spPr bwMode="auto">
        <a:xfrm>
          <a:off x="861060" y="510540"/>
          <a:ext cx="9906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104775</xdr:rowOff>
    </xdr:from>
    <xdr:to>
      <xdr:col>12</xdr:col>
      <xdr:colOff>699139</xdr:colOff>
      <xdr:row>18</xdr:row>
      <xdr:rowOff>125736</xdr:rowOff>
    </xdr:to>
    <xdr:sp macro="" textlink="">
      <xdr:nvSpPr>
        <xdr:cNvPr id="9218" name="Text Box 2">
          <a:extLst>
            <a:ext uri="{FF2B5EF4-FFF2-40B4-BE49-F238E27FC236}">
              <a16:creationId xmlns:a16="http://schemas.microsoft.com/office/drawing/2014/main" id="{00000000-0008-0000-0400-000002240000}"/>
            </a:ext>
          </a:extLst>
        </xdr:cNvPr>
        <xdr:cNvSpPr txBox="1">
          <a:spLocks noChangeArrowheads="1"/>
        </xdr:cNvSpPr>
      </xdr:nvSpPr>
      <xdr:spPr bwMode="auto">
        <a:xfrm>
          <a:off x="38100" y="809625"/>
          <a:ext cx="10553700" cy="2571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Districts must maintain updated records and documentation of the education and credentials for each preschool teacher assistant in a classroom serving eligible preschool children, whether he/she teaches in a district-operated or contracted private provider classroom. The information entered in this table must reflect this documentation.</a:t>
          </a:r>
        </a:p>
        <a:p>
          <a:pPr algn="l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DIRECTIONS: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1. Provide the following information for </a:t>
          </a:r>
          <a:r>
            <a:rPr lang="en-US" sz="1100" b="1" i="0" u="sng" strike="noStrike" baseline="0">
              <a:solidFill>
                <a:srgbClr val="000000"/>
              </a:solidFill>
              <a:latin typeface="Arial"/>
              <a:cs typeface="Arial"/>
            </a:rPr>
            <a:t>each teacher assistant in a classroom serving eligible preschool children (including those in provider settings)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as of October 15, 2021 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If necessary, please indicate any positions that are new or unfilled at the time of budget submission by entering "To be hired" in place of the teacher assistant's name.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2. </a:t>
          </a:r>
          <a:r>
            <a:rPr lang="en-US" sz="1100">
              <a:latin typeface="Arial" pitchFamily="34" charset="0"/>
              <a:ea typeface="+mn-ea"/>
              <a:cs typeface="Arial" pitchFamily="34" charset="0"/>
            </a:rPr>
            <a:t>Do not include substitute teachers, master teachers, group teachers, teacher assistants mandated by a child’s IEP, or specialists (for art, music, physical education, etc</a:t>
          </a:r>
          <a:r>
            <a:rPr lang="en-US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.).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3. Except where noted, enter the number 1 if the box applies to the teacher assistant.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4. Select </a:t>
          </a:r>
          <a:r>
            <a:rPr lang="en-US" sz="1100" b="1" i="0" u="sng" strike="noStrike" baseline="0">
              <a:solidFill>
                <a:srgbClr val="000000"/>
              </a:solidFill>
              <a:latin typeface="Arial"/>
              <a:cs typeface="Arial"/>
            </a:rPr>
            <a:t>only one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box under the "Highest Level of Education Attained" section for each teacher assistant (i.e. select only High School Diploma or Associate's Degree or BA/BS).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5. </a:t>
          </a:r>
          <a:r>
            <a:rPr lang="en-US" sz="1100">
              <a:latin typeface="Arial" pitchFamily="34" charset="0"/>
              <a:ea typeface="+mn-ea"/>
              <a:cs typeface="Arial" pitchFamily="34" charset="0"/>
            </a:rPr>
            <a:t>Complete </a:t>
          </a:r>
          <a:r>
            <a:rPr lang="en-US" sz="1100" u="sng">
              <a:latin typeface="Arial" pitchFamily="34" charset="0"/>
              <a:ea typeface="+mn-ea"/>
              <a:cs typeface="Arial" pitchFamily="34" charset="0"/>
            </a:rPr>
            <a:t>all</a:t>
          </a:r>
          <a:r>
            <a:rPr lang="en-US" sz="1100">
              <a:latin typeface="Arial" pitchFamily="34" charset="0"/>
              <a:ea typeface="+mn-ea"/>
              <a:cs typeface="Arial" pitchFamily="34" charset="0"/>
            </a:rPr>
            <a:t> areas applicable as of October 15, 2021 for each teacher assistant under the "Credentials and Certification" section.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6. Under "Foreign Language Proficiency," enter the following codes if the teacher is fully fluent and literate in a foreign language: 1=Spanish, 2=Korean, 3=Portugese, 4=Creole (Haitian), 5=Arabic, 6=Gujurati, 7=Chinese, 8=Other.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*Foreign degrees/certification cannot be counted on this form unless they have been translated and accepted.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ADD EXTRA LINES AS NEEDED TO INCLUDE ALL TEACHER ASSISTANTS SERVING ELIGIBLE CHILDREN.</a:t>
          </a:r>
        </a:p>
      </xdr:txBody>
    </xdr:sp>
    <xdr:clientData/>
  </xdr:twoCellAnchor>
  <xdr:twoCellAnchor editAs="oneCell">
    <xdr:from>
      <xdr:col>0</xdr:col>
      <xdr:colOff>861060</xdr:colOff>
      <xdr:row>2</xdr:row>
      <xdr:rowOff>38100</xdr:rowOff>
    </xdr:from>
    <xdr:to>
      <xdr:col>0</xdr:col>
      <xdr:colOff>960120</xdr:colOff>
      <xdr:row>3</xdr:row>
      <xdr:rowOff>20955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861060" y="523875"/>
          <a:ext cx="9906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93345</xdr:rowOff>
    </xdr:from>
    <xdr:to>
      <xdr:col>8</xdr:col>
      <xdr:colOff>843913</xdr:colOff>
      <xdr:row>14</xdr:row>
      <xdr:rowOff>28576</xdr:rowOff>
    </xdr:to>
    <xdr:sp macro="" textlink="">
      <xdr:nvSpPr>
        <xdr:cNvPr id="10241" name="Text Box 1">
          <a:extLst>
            <a:ext uri="{FF2B5EF4-FFF2-40B4-BE49-F238E27FC236}">
              <a16:creationId xmlns:a16="http://schemas.microsoft.com/office/drawing/2014/main" id="{00000000-0008-0000-0500-000001280000}"/>
            </a:ext>
          </a:extLst>
        </xdr:cNvPr>
        <xdr:cNvSpPr txBox="1">
          <a:spLocks noChangeArrowheads="1"/>
        </xdr:cNvSpPr>
      </xdr:nvSpPr>
      <xdr:spPr bwMode="auto">
        <a:xfrm>
          <a:off x="285750" y="836295"/>
          <a:ext cx="10768963" cy="181165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DIRECTIONS: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 Districts must use this form to itemize salaries, benefits, and salary step (if applicable) for </a:t>
          </a:r>
          <a:r>
            <a:rPr lang="en-U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all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preschool education aid funded positions (Educational Program positions and Administrative/Support positions) for which preschool education aid </a:t>
          </a:r>
          <a:r>
            <a:rPr lang="en-US" sz="1000">
              <a:latin typeface="Arial" pitchFamily="34" charset="0"/>
              <a:ea typeface="+mn-ea"/>
              <a:cs typeface="Arial" pitchFamily="34" charset="0"/>
            </a:rPr>
            <a:t>funding will be allocated in 2022-23</a:t>
          </a: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2. </a:t>
          </a:r>
          <a:r>
            <a:rPr lang="en-U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Both full-time and part-time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employees must be included.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3. </a:t>
          </a:r>
          <a:r>
            <a:rPr lang="en-U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Full-time salary and benefit equivalent should be reported for all part-time employees (The prorated amount of the FTE should be included in the salary column).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4. Do not include employees from 2021-22 who will not be employed in 2022-23.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>
              <a:latin typeface="Arial" pitchFamily="34" charset="0"/>
              <a:ea typeface="+mn-ea"/>
              <a:cs typeface="Arial" pitchFamily="34" charset="0"/>
            </a:rPr>
            <a:t>5. If the district plans to use funding other than preschool education aid to entirely support any code-required preschool position(s), please list those employees’ names and positions on Schedule A, but do not include salary or benefit information.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. </a:t>
          </a:r>
          <a:r>
            <a:rPr lang="en-US" sz="1000">
              <a:latin typeface="Arial" pitchFamily="34" charset="0"/>
              <a:ea typeface="+mn-ea"/>
              <a:cs typeface="Arial" pitchFamily="34" charset="0"/>
            </a:rPr>
            <a:t>Select “yes” or “no” from the drop down box to indicate whether or not the district has a settled teachers’ salary contract for 2022-23</a:t>
          </a: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7. </a:t>
          </a:r>
          <a:r>
            <a:rPr lang="en-US" sz="1000" b="0" i="0" u="none" strike="noStrike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Please note: Schedule A is now broken into categories. Be sure to place staff under the appropriate catergory.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 editAs="oneCell">
    <xdr:from>
      <xdr:col>0</xdr:col>
      <xdr:colOff>861060</xdr:colOff>
      <xdr:row>2</xdr:row>
      <xdr:rowOff>38100</xdr:rowOff>
    </xdr:from>
    <xdr:to>
      <xdr:col>0</xdr:col>
      <xdr:colOff>960120</xdr:colOff>
      <xdr:row>3</xdr:row>
      <xdr:rowOff>80010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861060" y="523875"/>
          <a:ext cx="99060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861060</xdr:colOff>
      <xdr:row>2</xdr:row>
      <xdr:rowOff>38100</xdr:rowOff>
    </xdr:from>
    <xdr:to>
      <xdr:col>0</xdr:col>
      <xdr:colOff>960120</xdr:colOff>
      <xdr:row>3</xdr:row>
      <xdr:rowOff>30480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861060" y="523875"/>
          <a:ext cx="99060" cy="154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3</xdr:row>
      <xdr:rowOff>31751</xdr:rowOff>
    </xdr:from>
    <xdr:to>
      <xdr:col>6</xdr:col>
      <xdr:colOff>981074</xdr:colOff>
      <xdr:row>12</xdr:row>
      <xdr:rowOff>142887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279400" y="687918"/>
          <a:ext cx="7803091" cy="153988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DIRECTIONS: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1. Enter the names of all providers the district is planning to contract with in 2022-23.  Names should be listed under Enhanced Head Start, Expanded Head Start, or Other Private Provider, as appropriate.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2. Enter the district-determined 2022-23 per pupil amount for each provider.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3. If applicable, indicate any withheld funds in the designated column(i.e., master teacher salary)  </a:t>
          </a:r>
          <a:r>
            <a:rPr lang="en-US" sz="1100" b="0" i="0" u="none" strike="noStrike" baseline="0">
              <a:solidFill>
                <a:srgbClr val="FF0000"/>
              </a:solidFill>
              <a:latin typeface="Arial"/>
              <a:cs typeface="Arial"/>
            </a:rPr>
            <a:t>Enter these amounts as </a:t>
          </a:r>
          <a:r>
            <a:rPr lang="en-US" sz="1100" b="0" i="0" u="sng" strike="noStrike" baseline="0">
              <a:solidFill>
                <a:srgbClr val="FF0000"/>
              </a:solidFill>
              <a:latin typeface="Arial"/>
              <a:cs typeface="Arial"/>
            </a:rPr>
            <a:t>negative</a:t>
          </a:r>
          <a:r>
            <a:rPr lang="en-US" sz="1100" b="0" i="0" u="none" strike="noStrike" baseline="0">
              <a:solidFill>
                <a:srgbClr val="FF0000"/>
              </a:solidFill>
              <a:latin typeface="Arial"/>
              <a:cs typeface="Arial"/>
            </a:rPr>
            <a:t> dollar amounts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4. The 2022-23 Budget Total calculated below for each provider should match the budget total on the 2022-23 Private Provider One-Year Planning Budget for that provider.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5. If you need to add a row to any of the site lists, select a cell in the list and press "Insert Row".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861060</xdr:colOff>
      <xdr:row>2</xdr:row>
      <xdr:rowOff>38100</xdr:rowOff>
    </xdr:from>
    <xdr:to>
      <xdr:col>1</xdr:col>
      <xdr:colOff>102870</xdr:colOff>
      <xdr:row>3</xdr:row>
      <xdr:rowOff>57785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861060" y="609600"/>
          <a:ext cx="9906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861060</xdr:colOff>
      <xdr:row>2</xdr:row>
      <xdr:rowOff>38100</xdr:rowOff>
    </xdr:from>
    <xdr:to>
      <xdr:col>1</xdr:col>
      <xdr:colOff>102870</xdr:colOff>
      <xdr:row>3</xdr:row>
      <xdr:rowOff>8255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861060" y="609600"/>
          <a:ext cx="99060" cy="163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14</xdr:row>
          <xdr:rowOff>19050</xdr:rowOff>
        </xdr:from>
        <xdr:to>
          <xdr:col>1</xdr:col>
          <xdr:colOff>3352800</xdr:colOff>
          <xdr:row>15</xdr:row>
          <xdr:rowOff>127000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6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MS Sans Serif"/>
                </a:rPr>
                <a:t>Insert Row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early_child\DISTRICT%20FILES%2018-19\X%20Abbott%20Documents\2018-19%20District%20One%20Year%20Enrollment%20Projectio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09-10%20PEA%20District%20Enrollment%20Plan%20Tables%20(DRAFT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 Enrollment"/>
      <sheetName val="Table 2 Capacity"/>
      <sheetName val="Table 2 Capacity (2)"/>
      <sheetName val="Sheet1"/>
      <sheetName val="Sheet2"/>
      <sheetName val="Sheet3"/>
      <sheetName val="Sheet4"/>
    </sheetNames>
    <sheetDataSet>
      <sheetData sheetId="0">
        <row r="14">
          <cell r="B14">
            <v>0</v>
          </cell>
        </row>
      </sheetData>
      <sheetData sheetId="1">
        <row r="101">
          <cell r="E101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 Enrollment"/>
      <sheetName val="Table 2 Capacity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beggen@gatewaycap.org" TargetMode="External"/><Relationship Id="rId1" Type="http://schemas.openxmlformats.org/officeDocument/2006/relationships/hyperlink" Target="mailto:johndoe@abcchild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pageSetUpPr fitToPage="1"/>
  </sheetPr>
  <dimension ref="A1:AF620"/>
  <sheetViews>
    <sheetView showGridLines="0" tabSelected="1" zoomScaleNormal="100" zoomScaleSheetLayoutView="90" workbookViewId="0">
      <selection activeCell="J15" sqref="J15"/>
    </sheetView>
  </sheetViews>
  <sheetFormatPr defaultColWidth="19.7265625" defaultRowHeight="12.5" x14ac:dyDescent="0.25"/>
  <cols>
    <col min="1" max="1" width="75.7265625" style="304" customWidth="1"/>
    <col min="2" max="3" width="11.26953125" style="304" customWidth="1"/>
    <col min="4" max="4" width="1.7265625" style="304" customWidth="1"/>
    <col min="5" max="6" width="11.26953125" style="304" customWidth="1"/>
    <col min="7" max="7" width="1.7265625" style="304" customWidth="1"/>
    <col min="8" max="8" width="8.7265625" style="304" customWidth="1"/>
    <col min="9" max="9" width="5.81640625" style="304" customWidth="1"/>
    <col min="10" max="10" width="6.54296875" style="304" customWidth="1"/>
    <col min="11" max="11" width="8" style="507" customWidth="1"/>
    <col min="12" max="12" width="0.7265625" style="507" customWidth="1"/>
    <col min="13" max="13" width="0.1796875" style="507" customWidth="1"/>
    <col min="14" max="14" width="0.54296875" style="527" hidden="1" customWidth="1"/>
    <col min="15" max="15" width="0.1796875" style="507" customWidth="1"/>
    <col min="16" max="16" width="0.453125" style="507" customWidth="1"/>
    <col min="17" max="17" width="2.54296875" style="528" hidden="1" customWidth="1"/>
    <col min="18" max="18" width="0.54296875" style="527" customWidth="1"/>
    <col min="19" max="19" width="0.1796875" style="527" customWidth="1"/>
    <col min="20" max="20" width="19.7265625" style="507" customWidth="1"/>
    <col min="21" max="16384" width="19.7265625" style="304"/>
  </cols>
  <sheetData>
    <row r="1" spans="1:19" ht="23.5" thickBot="1" x14ac:dyDescent="0.55000000000000004">
      <c r="A1" s="611" t="s">
        <v>659</v>
      </c>
      <c r="B1" s="612"/>
      <c r="C1" s="612"/>
      <c r="D1" s="612"/>
      <c r="E1" s="612"/>
      <c r="F1" s="613"/>
      <c r="G1" s="302"/>
      <c r="H1" s="303"/>
      <c r="I1" s="303"/>
      <c r="M1" s="508" t="s">
        <v>583</v>
      </c>
      <c r="N1" s="509" t="s">
        <v>265</v>
      </c>
      <c r="O1" s="508" t="s">
        <v>90</v>
      </c>
      <c r="P1" s="508" t="s">
        <v>91</v>
      </c>
      <c r="Q1" s="510" t="s">
        <v>92</v>
      </c>
      <c r="R1" s="509" t="s">
        <v>569</v>
      </c>
      <c r="S1" s="509" t="s">
        <v>570</v>
      </c>
    </row>
    <row r="2" spans="1:19" ht="13" x14ac:dyDescent="0.3">
      <c r="A2" s="305"/>
      <c r="B2" s="305"/>
      <c r="C2" s="305"/>
      <c r="D2" s="305"/>
      <c r="G2" s="305"/>
      <c r="L2" s="511">
        <v>1</v>
      </c>
      <c r="M2" s="512" t="s">
        <v>290</v>
      </c>
      <c r="N2" s="513">
        <v>162</v>
      </c>
      <c r="O2" s="512" t="s">
        <v>85</v>
      </c>
      <c r="P2" s="512" t="s">
        <v>436</v>
      </c>
      <c r="Q2" s="514">
        <v>0.96930000000000005</v>
      </c>
      <c r="R2" s="513">
        <v>0</v>
      </c>
      <c r="S2" s="513">
        <v>0</v>
      </c>
    </row>
    <row r="3" spans="1:19" ht="13" x14ac:dyDescent="0.3">
      <c r="A3" s="305"/>
      <c r="B3" s="305"/>
      <c r="C3" s="305"/>
      <c r="D3" s="305"/>
      <c r="G3" s="305"/>
      <c r="L3" s="511">
        <f>L2+1</f>
        <v>2</v>
      </c>
      <c r="M3" s="512" t="s">
        <v>291</v>
      </c>
      <c r="N3" s="513">
        <v>888</v>
      </c>
      <c r="O3" s="512" t="s">
        <v>85</v>
      </c>
      <c r="P3" s="512" t="s">
        <v>437</v>
      </c>
      <c r="Q3" s="514">
        <v>0.96930000000000005</v>
      </c>
      <c r="R3" s="513">
        <v>0</v>
      </c>
      <c r="S3" s="513">
        <v>0</v>
      </c>
    </row>
    <row r="4" spans="1:19" ht="13" x14ac:dyDescent="0.3">
      <c r="A4" s="305"/>
      <c r="B4" s="305"/>
      <c r="C4" s="305"/>
      <c r="D4" s="305"/>
      <c r="G4" s="305"/>
      <c r="L4" s="511">
        <f t="shared" ref="L4:L76" si="0">L3+1</f>
        <v>3</v>
      </c>
      <c r="M4" s="512" t="s">
        <v>292</v>
      </c>
      <c r="N4" s="513">
        <v>60</v>
      </c>
      <c r="O4" s="512" t="s">
        <v>85</v>
      </c>
      <c r="P4" s="512" t="s">
        <v>438</v>
      </c>
      <c r="Q4" s="514">
        <v>0.96930000000000005</v>
      </c>
      <c r="R4" s="513">
        <v>0</v>
      </c>
      <c r="S4" s="513">
        <v>0</v>
      </c>
    </row>
    <row r="5" spans="1:19" ht="13" x14ac:dyDescent="0.3">
      <c r="A5" s="305"/>
      <c r="B5" s="305"/>
      <c r="C5" s="305"/>
      <c r="D5" s="305"/>
      <c r="G5" s="305"/>
      <c r="L5" s="511">
        <f t="shared" si="0"/>
        <v>4</v>
      </c>
      <c r="M5" s="512" t="s">
        <v>293</v>
      </c>
      <c r="N5" s="513">
        <v>198</v>
      </c>
      <c r="O5" s="512" t="s">
        <v>85</v>
      </c>
      <c r="P5" s="512" t="s">
        <v>439</v>
      </c>
      <c r="Q5" s="514">
        <v>0.96930000000000005</v>
      </c>
      <c r="R5" s="513">
        <v>0</v>
      </c>
      <c r="S5" s="513">
        <v>0</v>
      </c>
    </row>
    <row r="6" spans="1:19" ht="13" x14ac:dyDescent="0.3">
      <c r="A6" s="305"/>
      <c r="B6" s="305"/>
      <c r="C6" s="305"/>
      <c r="D6" s="305"/>
      <c r="G6" s="305"/>
      <c r="L6" s="511">
        <f t="shared" si="0"/>
        <v>5</v>
      </c>
      <c r="M6" s="512" t="s">
        <v>294</v>
      </c>
      <c r="N6" s="513">
        <v>72</v>
      </c>
      <c r="O6" s="512" t="s">
        <v>85</v>
      </c>
      <c r="P6" s="512" t="s">
        <v>440</v>
      </c>
      <c r="Q6" s="514">
        <v>0.96930000000000005</v>
      </c>
      <c r="R6" s="513">
        <v>0</v>
      </c>
      <c r="S6" s="513">
        <v>0</v>
      </c>
    </row>
    <row r="7" spans="1:19" ht="13" x14ac:dyDescent="0.3">
      <c r="A7" s="305"/>
      <c r="B7" s="305"/>
      <c r="C7" s="305"/>
      <c r="D7" s="305"/>
      <c r="G7" s="305"/>
      <c r="L7" s="511">
        <f t="shared" si="0"/>
        <v>6</v>
      </c>
      <c r="M7" s="512" t="s">
        <v>627</v>
      </c>
      <c r="N7" s="513">
        <v>780</v>
      </c>
      <c r="O7" s="512" t="s">
        <v>85</v>
      </c>
      <c r="P7" s="512" t="s">
        <v>628</v>
      </c>
      <c r="Q7" s="514">
        <v>0.96930000000000005</v>
      </c>
      <c r="R7" s="513">
        <v>0</v>
      </c>
      <c r="S7" s="513">
        <v>0</v>
      </c>
    </row>
    <row r="8" spans="1:19" ht="13" x14ac:dyDescent="0.3">
      <c r="A8" s="305"/>
      <c r="B8" s="305"/>
      <c r="C8" s="305"/>
      <c r="D8" s="305"/>
      <c r="G8" s="305"/>
      <c r="L8" s="511">
        <f t="shared" si="0"/>
        <v>7</v>
      </c>
      <c r="M8" s="512" t="s">
        <v>686</v>
      </c>
      <c r="N8" s="513">
        <v>32</v>
      </c>
      <c r="O8" s="512" t="s">
        <v>85</v>
      </c>
      <c r="P8" s="512" t="s">
        <v>687</v>
      </c>
      <c r="Q8" s="514">
        <v>0.96930000000000005</v>
      </c>
      <c r="R8" s="513">
        <v>0</v>
      </c>
      <c r="S8" s="513">
        <v>0</v>
      </c>
    </row>
    <row r="9" spans="1:19" ht="13" x14ac:dyDescent="0.3">
      <c r="A9" s="305"/>
      <c r="B9" s="305"/>
      <c r="C9" s="305"/>
      <c r="D9" s="305"/>
      <c r="G9" s="305"/>
      <c r="L9" s="511">
        <f t="shared" si="0"/>
        <v>8</v>
      </c>
      <c r="M9" s="512" t="s">
        <v>295</v>
      </c>
      <c r="N9" s="513">
        <v>582</v>
      </c>
      <c r="O9" s="512" t="s">
        <v>85</v>
      </c>
      <c r="P9" s="512" t="s">
        <v>441</v>
      </c>
      <c r="Q9" s="514">
        <v>0.96930000000000005</v>
      </c>
      <c r="R9" s="513">
        <v>0</v>
      </c>
      <c r="S9" s="513">
        <v>0</v>
      </c>
    </row>
    <row r="10" spans="1:19" ht="13" x14ac:dyDescent="0.3">
      <c r="A10" s="305"/>
      <c r="B10" s="305"/>
      <c r="C10" s="305"/>
      <c r="D10" s="305"/>
      <c r="G10" s="305"/>
      <c r="L10" s="511">
        <v>9</v>
      </c>
      <c r="M10" s="512" t="s">
        <v>296</v>
      </c>
      <c r="N10" s="513">
        <v>478</v>
      </c>
      <c r="O10" s="512" t="s">
        <v>85</v>
      </c>
      <c r="P10" s="512" t="s">
        <v>442</v>
      </c>
      <c r="Q10" s="514">
        <v>0.96930000000000005</v>
      </c>
      <c r="R10" s="513">
        <v>0</v>
      </c>
      <c r="S10" s="513">
        <v>0</v>
      </c>
    </row>
    <row r="11" spans="1:19" ht="13" x14ac:dyDescent="0.3">
      <c r="A11" s="305"/>
      <c r="B11" s="305"/>
      <c r="C11" s="305"/>
      <c r="D11" s="305"/>
      <c r="G11" s="305"/>
      <c r="L11" s="511">
        <v>10</v>
      </c>
      <c r="M11" s="512" t="s">
        <v>688</v>
      </c>
      <c r="N11" s="513">
        <v>306</v>
      </c>
      <c r="O11" s="512" t="s">
        <v>85</v>
      </c>
      <c r="P11" s="512" t="s">
        <v>689</v>
      </c>
      <c r="Q11" s="514">
        <v>0.96930000000000005</v>
      </c>
      <c r="R11" s="513">
        <v>0</v>
      </c>
      <c r="S11" s="513">
        <v>0</v>
      </c>
    </row>
    <row r="12" spans="1:19" ht="13" x14ac:dyDescent="0.3">
      <c r="A12" s="305"/>
      <c r="B12" s="305"/>
      <c r="C12" s="305"/>
      <c r="D12" s="305"/>
      <c r="G12" s="305"/>
      <c r="L12" s="511">
        <v>11</v>
      </c>
      <c r="M12" s="512" t="s">
        <v>647</v>
      </c>
      <c r="N12" s="513">
        <v>98</v>
      </c>
      <c r="O12" s="512" t="s">
        <v>85</v>
      </c>
      <c r="P12" s="512" t="s">
        <v>690</v>
      </c>
      <c r="Q12" s="514">
        <v>0.96930000000000005</v>
      </c>
      <c r="R12" s="513">
        <v>0</v>
      </c>
      <c r="S12" s="513">
        <v>0</v>
      </c>
    </row>
    <row r="13" spans="1:19" ht="13" x14ac:dyDescent="0.3">
      <c r="A13" s="305"/>
      <c r="B13" s="305"/>
      <c r="C13" s="305"/>
      <c r="D13" s="305"/>
      <c r="G13" s="305"/>
      <c r="L13" s="511">
        <f t="shared" si="0"/>
        <v>12</v>
      </c>
      <c r="M13" s="512" t="s">
        <v>297</v>
      </c>
      <c r="N13" s="513">
        <v>134</v>
      </c>
      <c r="O13" s="512" t="s">
        <v>85</v>
      </c>
      <c r="P13" s="512" t="s">
        <v>443</v>
      </c>
      <c r="Q13" s="514">
        <v>0.96930000000000005</v>
      </c>
      <c r="R13" s="513">
        <v>0</v>
      </c>
      <c r="S13" s="513">
        <v>0</v>
      </c>
    </row>
    <row r="14" spans="1:19" ht="12.75" customHeight="1" x14ac:dyDescent="0.3">
      <c r="A14" s="614"/>
      <c r="B14" s="615" t="s">
        <v>220</v>
      </c>
      <c r="C14" s="615"/>
      <c r="D14" s="615"/>
      <c r="E14" s="615"/>
      <c r="F14" s="615"/>
      <c r="G14" s="306"/>
      <c r="H14" s="306"/>
      <c r="L14" s="511">
        <f t="shared" si="0"/>
        <v>13</v>
      </c>
      <c r="M14" s="512" t="s">
        <v>298</v>
      </c>
      <c r="N14" s="513">
        <v>498</v>
      </c>
      <c r="O14" s="512" t="s">
        <v>85</v>
      </c>
      <c r="P14" s="512" t="s">
        <v>444</v>
      </c>
      <c r="Q14" s="514">
        <v>0.96930000000000005</v>
      </c>
      <c r="R14" s="513">
        <v>6721968</v>
      </c>
      <c r="S14" s="513">
        <v>12289</v>
      </c>
    </row>
    <row r="15" spans="1:19" ht="12.75" customHeight="1" x14ac:dyDescent="0.3">
      <c r="A15" s="614"/>
      <c r="B15" s="616" t="s">
        <v>354</v>
      </c>
      <c r="C15" s="616"/>
      <c r="D15" s="616"/>
      <c r="E15" s="616"/>
      <c r="F15" s="616"/>
      <c r="H15" s="488"/>
      <c r="L15" s="511">
        <f t="shared" si="0"/>
        <v>14</v>
      </c>
      <c r="M15" s="512" t="s">
        <v>299</v>
      </c>
      <c r="N15" s="513">
        <v>142</v>
      </c>
      <c r="O15" s="512" t="s">
        <v>85</v>
      </c>
      <c r="P15" s="512" t="s">
        <v>445</v>
      </c>
      <c r="Q15" s="514">
        <v>0.96930000000000005</v>
      </c>
      <c r="R15" s="513">
        <v>0</v>
      </c>
      <c r="S15" s="513">
        <v>0</v>
      </c>
    </row>
    <row r="16" spans="1:19" ht="12.75" customHeight="1" x14ac:dyDescent="0.3">
      <c r="A16" s="307"/>
      <c r="B16" s="306"/>
      <c r="H16" s="306"/>
      <c r="I16" s="306"/>
      <c r="L16" s="511">
        <f t="shared" si="0"/>
        <v>15</v>
      </c>
      <c r="M16" s="512" t="s">
        <v>300</v>
      </c>
      <c r="N16" s="513">
        <v>112</v>
      </c>
      <c r="O16" s="512" t="s">
        <v>85</v>
      </c>
      <c r="P16" s="512" t="s">
        <v>446</v>
      </c>
      <c r="Q16" s="514">
        <v>0.96930000000000005</v>
      </c>
      <c r="R16" s="513">
        <v>0</v>
      </c>
      <c r="S16" s="513">
        <v>0</v>
      </c>
    </row>
    <row r="17" spans="1:20" ht="12.75" customHeight="1" x14ac:dyDescent="0.35">
      <c r="A17" s="308"/>
      <c r="B17" s="309"/>
      <c r="C17" s="309"/>
      <c r="D17" s="310"/>
      <c r="E17" s="310"/>
      <c r="F17" s="311"/>
      <c r="G17" s="306"/>
      <c r="H17" s="306"/>
      <c r="I17" s="306"/>
      <c r="L17" s="511">
        <f t="shared" si="0"/>
        <v>16</v>
      </c>
      <c r="M17" s="512" t="s">
        <v>301</v>
      </c>
      <c r="N17" s="513">
        <v>22</v>
      </c>
      <c r="O17" s="512" t="s">
        <v>85</v>
      </c>
      <c r="P17" s="512" t="s">
        <v>447</v>
      </c>
      <c r="Q17" s="514">
        <v>0.96930000000000005</v>
      </c>
      <c r="R17" s="513">
        <v>0</v>
      </c>
      <c r="S17" s="513">
        <v>0</v>
      </c>
    </row>
    <row r="18" spans="1:20" ht="12.75" customHeight="1" x14ac:dyDescent="0.35">
      <c r="A18" s="312" t="s">
        <v>660</v>
      </c>
      <c r="B18" s="617"/>
      <c r="C18" s="617"/>
      <c r="D18" s="617"/>
      <c r="E18" s="617"/>
      <c r="F18" s="618"/>
      <c r="G18" s="306"/>
      <c r="H18" s="306"/>
      <c r="I18" s="306"/>
      <c r="L18" s="511">
        <f t="shared" si="0"/>
        <v>17</v>
      </c>
      <c r="M18" s="512" t="s">
        <v>302</v>
      </c>
      <c r="N18" s="513">
        <v>388</v>
      </c>
      <c r="O18" s="512" t="s">
        <v>86</v>
      </c>
      <c r="P18" s="512" t="s">
        <v>448</v>
      </c>
      <c r="Q18" s="514">
        <v>1.0051000000000001</v>
      </c>
      <c r="R18" s="513">
        <v>0</v>
      </c>
      <c r="S18" s="513">
        <v>0</v>
      </c>
    </row>
    <row r="19" spans="1:20" ht="12.75" customHeight="1" x14ac:dyDescent="0.3">
      <c r="A19" s="313" t="s">
        <v>221</v>
      </c>
      <c r="B19" s="619">
        <f ca="1">IF(B15=M1,0,IF(COUNTBLANK(B15)=1,"",LOOKUP(B15,M2:M620,N2:N619)))</f>
        <v>248</v>
      </c>
      <c r="C19" s="620"/>
      <c r="D19" s="620"/>
      <c r="E19" s="620"/>
      <c r="F19" s="620"/>
      <c r="G19" s="306"/>
      <c r="H19" s="306"/>
      <c r="I19" s="306"/>
      <c r="L19" s="511">
        <f t="shared" si="0"/>
        <v>18</v>
      </c>
      <c r="M19" s="512" t="s">
        <v>303</v>
      </c>
      <c r="N19" s="513">
        <v>144</v>
      </c>
      <c r="O19" s="512" t="s">
        <v>86</v>
      </c>
      <c r="P19" s="512" t="s">
        <v>449</v>
      </c>
      <c r="Q19" s="514">
        <v>1.0051000000000001</v>
      </c>
      <c r="R19" s="513">
        <v>0</v>
      </c>
      <c r="S19" s="513">
        <v>0</v>
      </c>
    </row>
    <row r="20" spans="1:20" ht="12.75" customHeight="1" x14ac:dyDescent="0.3">
      <c r="A20" s="501" t="s">
        <v>222</v>
      </c>
      <c r="B20" s="608">
        <f ca="1">B19/2</f>
        <v>124</v>
      </c>
      <c r="C20" s="609"/>
      <c r="D20" s="609"/>
      <c r="E20" s="609"/>
      <c r="F20" s="609"/>
      <c r="G20" s="306"/>
      <c r="H20" s="306"/>
      <c r="I20" s="306"/>
      <c r="L20" s="511">
        <f t="shared" si="0"/>
        <v>19</v>
      </c>
      <c r="M20" s="512" t="s">
        <v>304</v>
      </c>
      <c r="N20" s="513">
        <v>302</v>
      </c>
      <c r="O20" s="512" t="s">
        <v>86</v>
      </c>
      <c r="P20" s="512" t="s">
        <v>450</v>
      </c>
      <c r="Q20" s="514">
        <v>1.0051000000000001</v>
      </c>
      <c r="R20" s="513">
        <v>0</v>
      </c>
      <c r="S20" s="513">
        <v>0</v>
      </c>
    </row>
    <row r="21" spans="1:20" ht="12.75" customHeight="1" x14ac:dyDescent="0.3">
      <c r="A21" s="501" t="s">
        <v>223</v>
      </c>
      <c r="B21" s="608">
        <f ca="1">B20</f>
        <v>124</v>
      </c>
      <c r="C21" s="609"/>
      <c r="D21" s="609"/>
      <c r="E21" s="609"/>
      <c r="F21" s="609"/>
      <c r="G21" s="306"/>
      <c r="H21" s="306"/>
      <c r="I21" s="306"/>
      <c r="L21" s="511">
        <f t="shared" si="0"/>
        <v>20</v>
      </c>
      <c r="M21" s="512" t="s">
        <v>629</v>
      </c>
      <c r="N21" s="513">
        <v>330</v>
      </c>
      <c r="O21" s="512" t="s">
        <v>86</v>
      </c>
      <c r="P21" s="512" t="s">
        <v>630</v>
      </c>
      <c r="Q21" s="514">
        <v>1.0051000000000001</v>
      </c>
      <c r="R21" s="513">
        <v>0</v>
      </c>
      <c r="S21" s="513">
        <v>0</v>
      </c>
    </row>
    <row r="22" spans="1:20" ht="12.75" customHeight="1" thickBot="1" x14ac:dyDescent="0.35">
      <c r="D22" s="306"/>
      <c r="E22" s="306"/>
      <c r="F22" s="306"/>
      <c r="G22" s="306"/>
      <c r="H22" s="306"/>
      <c r="I22" s="306"/>
      <c r="L22" s="511">
        <f t="shared" si="0"/>
        <v>21</v>
      </c>
      <c r="M22" s="512" t="s">
        <v>305</v>
      </c>
      <c r="N22" s="513">
        <v>688</v>
      </c>
      <c r="O22" s="512" t="s">
        <v>86</v>
      </c>
      <c r="P22" s="512" t="s">
        <v>451</v>
      </c>
      <c r="Q22" s="514">
        <v>1.0051000000000001</v>
      </c>
      <c r="R22" s="513">
        <v>6329071</v>
      </c>
      <c r="S22" s="513">
        <v>11007</v>
      </c>
    </row>
    <row r="23" spans="1:20" ht="18.5" thickTop="1" x14ac:dyDescent="0.4">
      <c r="A23" s="314" t="s">
        <v>682</v>
      </c>
      <c r="B23" s="315"/>
      <c r="C23" s="316"/>
      <c r="D23" s="315"/>
      <c r="E23" s="315"/>
      <c r="F23" s="317"/>
      <c r="L23" s="511">
        <f t="shared" si="0"/>
        <v>22</v>
      </c>
      <c r="M23" s="512" t="s">
        <v>306</v>
      </c>
      <c r="N23" s="513">
        <v>616</v>
      </c>
      <c r="O23" s="512" t="s">
        <v>86</v>
      </c>
      <c r="P23" s="512" t="s">
        <v>452</v>
      </c>
      <c r="Q23" s="514">
        <v>1.0051000000000001</v>
      </c>
      <c r="R23" s="513">
        <v>0</v>
      </c>
      <c r="S23" s="513">
        <v>0</v>
      </c>
    </row>
    <row r="24" spans="1:20" ht="18" x14ac:dyDescent="0.4">
      <c r="A24" s="490"/>
      <c r="B24" s="491"/>
      <c r="C24" s="492"/>
      <c r="D24" s="491"/>
      <c r="E24" s="491"/>
      <c r="F24" s="493"/>
      <c r="L24" s="511">
        <f t="shared" si="0"/>
        <v>23</v>
      </c>
      <c r="M24" s="512" t="s">
        <v>307</v>
      </c>
      <c r="N24" s="513">
        <v>58</v>
      </c>
      <c r="O24" s="512" t="s">
        <v>86</v>
      </c>
      <c r="P24" s="512" t="s">
        <v>453</v>
      </c>
      <c r="Q24" s="514">
        <v>1.0051000000000001</v>
      </c>
      <c r="R24" s="513">
        <v>0</v>
      </c>
      <c r="S24" s="513">
        <v>0</v>
      </c>
    </row>
    <row r="25" spans="1:20" x14ac:dyDescent="0.25">
      <c r="A25" s="610"/>
      <c r="B25" s="602" t="s">
        <v>224</v>
      </c>
      <c r="C25" s="603"/>
      <c r="D25" s="318"/>
      <c r="E25" s="602" t="s">
        <v>225</v>
      </c>
      <c r="F25" s="606"/>
      <c r="L25" s="511">
        <v>23</v>
      </c>
      <c r="M25" s="515" t="s">
        <v>631</v>
      </c>
      <c r="N25" s="513">
        <v>270</v>
      </c>
      <c r="O25" s="515" t="s">
        <v>86</v>
      </c>
      <c r="P25" s="515" t="s">
        <v>632</v>
      </c>
      <c r="Q25" s="514">
        <v>1.0051000000000001</v>
      </c>
      <c r="R25" s="513">
        <v>0</v>
      </c>
      <c r="S25" s="513">
        <v>0</v>
      </c>
    </row>
    <row r="26" spans="1:20" s="320" customFormat="1" ht="12.75" customHeight="1" x14ac:dyDescent="0.3">
      <c r="A26" s="610"/>
      <c r="B26" s="604"/>
      <c r="C26" s="605"/>
      <c r="D26" s="319"/>
      <c r="E26" s="604"/>
      <c r="F26" s="607"/>
      <c r="K26" s="516"/>
      <c r="L26" s="511">
        <v>24</v>
      </c>
      <c r="M26" s="515" t="s">
        <v>691</v>
      </c>
      <c r="N26" s="513">
        <v>250</v>
      </c>
      <c r="O26" s="515" t="s">
        <v>86</v>
      </c>
      <c r="P26" s="515" t="s">
        <v>692</v>
      </c>
      <c r="Q26" s="514">
        <v>1.0051000000000001</v>
      </c>
      <c r="R26" s="513">
        <v>0</v>
      </c>
      <c r="S26" s="513">
        <v>0</v>
      </c>
      <c r="T26" s="516"/>
    </row>
    <row r="27" spans="1:20" ht="13" x14ac:dyDescent="0.3">
      <c r="A27" s="321" t="s">
        <v>226</v>
      </c>
      <c r="B27" s="594"/>
      <c r="C27" s="595"/>
      <c r="D27" s="322"/>
      <c r="E27" s="594"/>
      <c r="F27" s="596"/>
      <c r="L27" s="511">
        <f t="shared" si="0"/>
        <v>25</v>
      </c>
      <c r="M27" s="512" t="s">
        <v>308</v>
      </c>
      <c r="N27" s="513">
        <v>386</v>
      </c>
      <c r="O27" s="512" t="s">
        <v>86</v>
      </c>
      <c r="P27" s="512" t="s">
        <v>454</v>
      </c>
      <c r="Q27" s="514">
        <v>1.0051000000000001</v>
      </c>
      <c r="R27" s="513">
        <v>0</v>
      </c>
      <c r="S27" s="513">
        <v>0</v>
      </c>
    </row>
    <row r="28" spans="1:20" x14ac:dyDescent="0.25">
      <c r="A28" s="323" t="s">
        <v>227</v>
      </c>
      <c r="B28" s="588">
        <v>29</v>
      </c>
      <c r="C28" s="589"/>
      <c r="D28" s="324"/>
      <c r="E28" s="588">
        <v>59</v>
      </c>
      <c r="F28" s="590"/>
      <c r="L28" s="511">
        <f t="shared" si="0"/>
        <v>26</v>
      </c>
      <c r="M28" s="512" t="s">
        <v>309</v>
      </c>
      <c r="N28" s="513">
        <v>66</v>
      </c>
      <c r="O28" s="512" t="s">
        <v>87</v>
      </c>
      <c r="P28" s="512" t="s">
        <v>455</v>
      </c>
      <c r="Q28" s="514">
        <v>0.98480000000000001</v>
      </c>
      <c r="R28" s="513">
        <v>0</v>
      </c>
      <c r="S28" s="513">
        <v>0</v>
      </c>
    </row>
    <row r="29" spans="1:20" x14ac:dyDescent="0.25">
      <c r="A29" s="323" t="s">
        <v>228</v>
      </c>
      <c r="B29" s="588">
        <v>4</v>
      </c>
      <c r="C29" s="589"/>
      <c r="D29" s="324"/>
      <c r="E29" s="588">
        <v>5</v>
      </c>
      <c r="F29" s="590"/>
      <c r="L29" s="511">
        <f t="shared" si="0"/>
        <v>27</v>
      </c>
      <c r="M29" s="512" t="s">
        <v>310</v>
      </c>
      <c r="N29" s="513">
        <v>202</v>
      </c>
      <c r="O29" s="512" t="s">
        <v>87</v>
      </c>
      <c r="P29" s="512" t="s">
        <v>185</v>
      </c>
      <c r="Q29" s="514">
        <v>0.98480000000000001</v>
      </c>
      <c r="R29" s="513">
        <v>2185295</v>
      </c>
      <c r="S29" s="513">
        <v>10765</v>
      </c>
    </row>
    <row r="30" spans="1:20" x14ac:dyDescent="0.25">
      <c r="A30" s="323" t="s">
        <v>229</v>
      </c>
      <c r="B30" s="588">
        <v>4</v>
      </c>
      <c r="C30" s="589"/>
      <c r="D30" s="324"/>
      <c r="E30" s="588">
        <v>4</v>
      </c>
      <c r="F30" s="590"/>
      <c r="L30" s="511">
        <f t="shared" si="0"/>
        <v>28</v>
      </c>
      <c r="M30" s="512" t="s">
        <v>311</v>
      </c>
      <c r="N30" s="513">
        <v>372</v>
      </c>
      <c r="O30" s="512" t="s">
        <v>87</v>
      </c>
      <c r="P30" s="512" t="s">
        <v>456</v>
      </c>
      <c r="Q30" s="514">
        <v>0.98480000000000001</v>
      </c>
      <c r="R30" s="513">
        <v>0</v>
      </c>
      <c r="S30" s="513">
        <v>0</v>
      </c>
    </row>
    <row r="31" spans="1:20" x14ac:dyDescent="0.25">
      <c r="A31" s="323" t="s">
        <v>230</v>
      </c>
      <c r="B31" s="588">
        <v>0</v>
      </c>
      <c r="C31" s="589"/>
      <c r="D31" s="324"/>
      <c r="E31" s="588">
        <v>0</v>
      </c>
      <c r="F31" s="590"/>
      <c r="L31" s="511">
        <f t="shared" si="0"/>
        <v>29</v>
      </c>
      <c r="M31" s="512" t="s">
        <v>312</v>
      </c>
      <c r="N31" s="513">
        <v>154</v>
      </c>
      <c r="O31" s="512" t="s">
        <v>87</v>
      </c>
      <c r="P31" s="512" t="s">
        <v>457</v>
      </c>
      <c r="Q31" s="514">
        <v>0.98480000000000001</v>
      </c>
      <c r="R31" s="513">
        <v>0</v>
      </c>
      <c r="S31" s="513">
        <v>0</v>
      </c>
    </row>
    <row r="32" spans="1:20" x14ac:dyDescent="0.25">
      <c r="A32" s="323"/>
      <c r="B32" s="591"/>
      <c r="C32" s="592"/>
      <c r="D32" s="324"/>
      <c r="E32" s="591"/>
      <c r="F32" s="593"/>
      <c r="L32" s="511">
        <f t="shared" si="0"/>
        <v>30</v>
      </c>
      <c r="M32" s="512" t="s">
        <v>633</v>
      </c>
      <c r="N32" s="513">
        <v>192</v>
      </c>
      <c r="O32" s="512" t="s">
        <v>87</v>
      </c>
      <c r="P32" s="512" t="s">
        <v>634</v>
      </c>
      <c r="Q32" s="514">
        <v>0.98480000000000001</v>
      </c>
      <c r="R32" s="513">
        <v>0</v>
      </c>
      <c r="S32" s="513">
        <v>0</v>
      </c>
    </row>
    <row r="33" spans="1:19" ht="13" x14ac:dyDescent="0.3">
      <c r="A33" s="321" t="s">
        <v>278</v>
      </c>
      <c r="B33" s="594"/>
      <c r="C33" s="595"/>
      <c r="D33" s="322"/>
      <c r="E33" s="594"/>
      <c r="F33" s="596"/>
      <c r="L33" s="511">
        <f t="shared" si="0"/>
        <v>31</v>
      </c>
      <c r="M33" s="512" t="s">
        <v>313</v>
      </c>
      <c r="N33" s="513">
        <v>336</v>
      </c>
      <c r="O33" s="512" t="s">
        <v>87</v>
      </c>
      <c r="P33" s="512" t="s">
        <v>458</v>
      </c>
      <c r="Q33" s="514">
        <v>0.98480000000000001</v>
      </c>
      <c r="R33" s="513">
        <v>0</v>
      </c>
      <c r="S33" s="513">
        <v>0</v>
      </c>
    </row>
    <row r="34" spans="1:19" x14ac:dyDescent="0.25">
      <c r="A34" s="323" t="s">
        <v>227</v>
      </c>
      <c r="B34" s="588">
        <v>0</v>
      </c>
      <c r="C34" s="589"/>
      <c r="D34" s="324"/>
      <c r="E34" s="588">
        <v>0</v>
      </c>
      <c r="F34" s="590"/>
      <c r="L34" s="511">
        <f t="shared" si="0"/>
        <v>32</v>
      </c>
      <c r="M34" s="512" t="s">
        <v>314</v>
      </c>
      <c r="N34" s="513">
        <v>176</v>
      </c>
      <c r="O34" s="512" t="s">
        <v>87</v>
      </c>
      <c r="P34" s="512" t="s">
        <v>459</v>
      </c>
      <c r="Q34" s="514">
        <v>0.98480000000000001</v>
      </c>
      <c r="R34" s="513">
        <v>0</v>
      </c>
      <c r="S34" s="513">
        <v>0</v>
      </c>
    </row>
    <row r="35" spans="1:19" x14ac:dyDescent="0.25">
      <c r="A35" s="323" t="s">
        <v>228</v>
      </c>
      <c r="B35" s="588">
        <v>0</v>
      </c>
      <c r="C35" s="589"/>
      <c r="D35" s="324"/>
      <c r="E35" s="588">
        <v>0</v>
      </c>
      <c r="F35" s="590"/>
      <c r="L35" s="511">
        <f t="shared" si="0"/>
        <v>33</v>
      </c>
      <c r="M35" s="512" t="s">
        <v>315</v>
      </c>
      <c r="N35" s="513">
        <v>322</v>
      </c>
      <c r="O35" s="512" t="s">
        <v>87</v>
      </c>
      <c r="P35" s="512" t="s">
        <v>460</v>
      </c>
      <c r="Q35" s="514">
        <v>0.98480000000000001</v>
      </c>
      <c r="R35" s="513">
        <v>0</v>
      </c>
      <c r="S35" s="513">
        <v>0</v>
      </c>
    </row>
    <row r="36" spans="1:19" x14ac:dyDescent="0.25">
      <c r="A36" s="323"/>
      <c r="B36" s="556"/>
      <c r="C36" s="557"/>
      <c r="D36" s="324"/>
      <c r="E36" s="556"/>
      <c r="F36" s="558"/>
      <c r="L36" s="511">
        <f t="shared" si="0"/>
        <v>34</v>
      </c>
      <c r="M36" s="512" t="s">
        <v>316</v>
      </c>
      <c r="N36" s="513">
        <v>562</v>
      </c>
      <c r="O36" s="512" t="s">
        <v>87</v>
      </c>
      <c r="P36" s="512" t="s">
        <v>461</v>
      </c>
      <c r="Q36" s="514">
        <v>0.98480000000000001</v>
      </c>
      <c r="R36" s="513">
        <v>5809806</v>
      </c>
      <c r="S36" s="513">
        <v>10759</v>
      </c>
    </row>
    <row r="37" spans="1:19" x14ac:dyDescent="0.25">
      <c r="A37" s="323" t="s">
        <v>229</v>
      </c>
      <c r="B37" s="588">
        <v>0</v>
      </c>
      <c r="C37" s="589"/>
      <c r="D37" s="324"/>
      <c r="E37" s="588">
        <v>0</v>
      </c>
      <c r="F37" s="590"/>
      <c r="L37" s="511">
        <v>35</v>
      </c>
      <c r="M37" s="512" t="s">
        <v>317</v>
      </c>
      <c r="N37" s="513">
        <v>552</v>
      </c>
      <c r="O37" s="512" t="s">
        <v>87</v>
      </c>
      <c r="P37" s="512" t="s">
        <v>462</v>
      </c>
      <c r="Q37" s="514">
        <v>0.98480000000000001</v>
      </c>
      <c r="R37" s="513">
        <v>0</v>
      </c>
      <c r="S37" s="513">
        <v>0</v>
      </c>
    </row>
    <row r="38" spans="1:19" x14ac:dyDescent="0.25">
      <c r="A38" s="323"/>
      <c r="B38" s="556"/>
      <c r="C38" s="557"/>
      <c r="D38" s="324"/>
      <c r="E38" s="556"/>
      <c r="F38" s="558"/>
      <c r="L38" s="511">
        <v>36</v>
      </c>
      <c r="M38" s="512" t="s">
        <v>649</v>
      </c>
      <c r="N38" s="513">
        <v>130</v>
      </c>
      <c r="O38" s="512" t="s">
        <v>88</v>
      </c>
      <c r="P38" s="512" t="s">
        <v>648</v>
      </c>
      <c r="Q38" s="514">
        <v>0.97670000000000001</v>
      </c>
      <c r="R38" s="513">
        <v>0</v>
      </c>
      <c r="S38" s="513">
        <v>0</v>
      </c>
    </row>
    <row r="39" spans="1:19" x14ac:dyDescent="0.25">
      <c r="A39" s="323" t="s">
        <v>230</v>
      </c>
      <c r="B39" s="588">
        <v>0</v>
      </c>
      <c r="C39" s="589"/>
      <c r="D39" s="324"/>
      <c r="E39" s="588">
        <v>0</v>
      </c>
      <c r="F39" s="590"/>
      <c r="L39" s="511">
        <v>37</v>
      </c>
      <c r="M39" s="512" t="s">
        <v>318</v>
      </c>
      <c r="N39" s="513">
        <v>214</v>
      </c>
      <c r="O39" s="512" t="s">
        <v>88</v>
      </c>
      <c r="P39" s="512" t="s">
        <v>463</v>
      </c>
      <c r="Q39" s="514">
        <v>0.97670000000000001</v>
      </c>
      <c r="R39" s="513">
        <v>0</v>
      </c>
      <c r="S39" s="513">
        <v>0</v>
      </c>
    </row>
    <row r="40" spans="1:19" x14ac:dyDescent="0.25">
      <c r="A40" s="323"/>
      <c r="B40" s="591"/>
      <c r="C40" s="592"/>
      <c r="D40" s="324"/>
      <c r="E40" s="591"/>
      <c r="F40" s="593"/>
      <c r="L40" s="511">
        <v>38</v>
      </c>
      <c r="M40" s="512" t="s">
        <v>650</v>
      </c>
      <c r="N40" s="513">
        <v>84</v>
      </c>
      <c r="O40" s="512" t="s">
        <v>88</v>
      </c>
      <c r="P40" s="512" t="s">
        <v>693</v>
      </c>
      <c r="Q40" s="514">
        <v>0.97670000000000001</v>
      </c>
      <c r="R40" s="513">
        <v>0</v>
      </c>
      <c r="S40" s="513">
        <v>0</v>
      </c>
    </row>
    <row r="41" spans="1:19" ht="13" x14ac:dyDescent="0.3">
      <c r="A41" s="321" t="s">
        <v>231</v>
      </c>
      <c r="B41" s="591"/>
      <c r="C41" s="592"/>
      <c r="D41" s="324"/>
      <c r="E41" s="591"/>
      <c r="F41" s="593"/>
      <c r="L41" s="511">
        <f t="shared" si="0"/>
        <v>39</v>
      </c>
      <c r="M41" s="512" t="s">
        <v>319</v>
      </c>
      <c r="N41" s="513">
        <v>2354</v>
      </c>
      <c r="O41" s="512" t="s">
        <v>88</v>
      </c>
      <c r="P41" s="512" t="s">
        <v>464</v>
      </c>
      <c r="Q41" s="514">
        <v>0.97670000000000001</v>
      </c>
      <c r="R41" s="513">
        <v>21885646</v>
      </c>
      <c r="S41" s="513">
        <v>10462</v>
      </c>
    </row>
    <row r="42" spans="1:19" x14ac:dyDescent="0.25">
      <c r="A42" s="323" t="s">
        <v>232</v>
      </c>
      <c r="B42" s="588">
        <v>7</v>
      </c>
      <c r="C42" s="589"/>
      <c r="D42" s="324"/>
      <c r="E42" s="588">
        <v>8</v>
      </c>
      <c r="F42" s="590"/>
      <c r="L42" s="511">
        <f t="shared" si="0"/>
        <v>40</v>
      </c>
      <c r="M42" s="512" t="s">
        <v>615</v>
      </c>
      <c r="N42" s="513">
        <v>2354</v>
      </c>
      <c r="O42" s="512" t="s">
        <v>88</v>
      </c>
      <c r="P42" s="512" t="s">
        <v>616</v>
      </c>
      <c r="Q42" s="514">
        <v>0.97670000000000001</v>
      </c>
      <c r="R42" s="513">
        <v>0</v>
      </c>
      <c r="S42" s="513">
        <v>0</v>
      </c>
    </row>
    <row r="43" spans="1:19" x14ac:dyDescent="0.25">
      <c r="A43" s="323" t="s">
        <v>228</v>
      </c>
      <c r="B43" s="588">
        <v>0</v>
      </c>
      <c r="C43" s="589"/>
      <c r="D43" s="324"/>
      <c r="E43" s="588">
        <v>0</v>
      </c>
      <c r="F43" s="590"/>
      <c r="L43" s="511">
        <f t="shared" si="0"/>
        <v>41</v>
      </c>
      <c r="M43" s="512" t="s">
        <v>635</v>
      </c>
      <c r="N43" s="513">
        <v>116</v>
      </c>
      <c r="O43" s="512" t="s">
        <v>88</v>
      </c>
      <c r="P43" s="512" t="s">
        <v>636</v>
      </c>
      <c r="Q43" s="514">
        <v>0.97670000000000001</v>
      </c>
      <c r="R43" s="513">
        <v>0</v>
      </c>
      <c r="S43" s="513">
        <v>0</v>
      </c>
    </row>
    <row r="44" spans="1:19" x14ac:dyDescent="0.25">
      <c r="A44" s="323" t="s">
        <v>230</v>
      </c>
      <c r="B44" s="588">
        <v>0</v>
      </c>
      <c r="C44" s="589"/>
      <c r="D44" s="325"/>
      <c r="E44" s="588">
        <v>0</v>
      </c>
      <c r="F44" s="590"/>
      <c r="L44" s="511">
        <f t="shared" si="0"/>
        <v>42</v>
      </c>
      <c r="M44" s="512" t="s">
        <v>320</v>
      </c>
      <c r="N44" s="513">
        <v>258</v>
      </c>
      <c r="O44" s="512" t="s">
        <v>88</v>
      </c>
      <c r="P44" s="512" t="s">
        <v>465</v>
      </c>
      <c r="Q44" s="514">
        <v>0.97670000000000001</v>
      </c>
      <c r="R44" s="513">
        <v>0</v>
      </c>
      <c r="S44" s="513">
        <v>0</v>
      </c>
    </row>
    <row r="45" spans="1:19" x14ac:dyDescent="0.25">
      <c r="A45" s="323"/>
      <c r="B45" s="591"/>
      <c r="C45" s="592"/>
      <c r="D45" s="324"/>
      <c r="E45" s="591"/>
      <c r="F45" s="593"/>
      <c r="L45" s="511">
        <f t="shared" si="0"/>
        <v>43</v>
      </c>
      <c r="M45" s="512" t="s">
        <v>321</v>
      </c>
      <c r="N45" s="513">
        <v>248</v>
      </c>
      <c r="O45" s="512" t="s">
        <v>88</v>
      </c>
      <c r="P45" s="512" t="s">
        <v>191</v>
      </c>
      <c r="Q45" s="514">
        <v>0.97670000000000001</v>
      </c>
      <c r="R45" s="513">
        <v>2710563</v>
      </c>
      <c r="S45" s="513">
        <v>12377</v>
      </c>
    </row>
    <row r="46" spans="1:19" ht="13" x14ac:dyDescent="0.3">
      <c r="A46" s="321" t="s">
        <v>233</v>
      </c>
      <c r="B46" s="591"/>
      <c r="C46" s="592"/>
      <c r="D46" s="324"/>
      <c r="E46" s="591"/>
      <c r="F46" s="593"/>
      <c r="L46" s="511">
        <f t="shared" si="0"/>
        <v>44</v>
      </c>
      <c r="M46" s="512" t="s">
        <v>322</v>
      </c>
      <c r="N46" s="513">
        <v>1176</v>
      </c>
      <c r="O46" s="512" t="s">
        <v>88</v>
      </c>
      <c r="P46" s="512" t="s">
        <v>466</v>
      </c>
      <c r="Q46" s="514">
        <v>0.97670000000000001</v>
      </c>
      <c r="R46" s="513">
        <v>0</v>
      </c>
      <c r="S46" s="513">
        <v>0</v>
      </c>
    </row>
    <row r="47" spans="1:19" x14ac:dyDescent="0.25">
      <c r="A47" s="323" t="s">
        <v>232</v>
      </c>
      <c r="B47" s="588">
        <v>0</v>
      </c>
      <c r="C47" s="590"/>
      <c r="D47" s="324"/>
      <c r="E47" s="588">
        <v>0</v>
      </c>
      <c r="F47" s="590"/>
      <c r="L47" s="511">
        <f t="shared" si="0"/>
        <v>45</v>
      </c>
      <c r="M47" s="512" t="s">
        <v>323</v>
      </c>
      <c r="N47" s="513">
        <v>446</v>
      </c>
      <c r="O47" s="512" t="s">
        <v>88</v>
      </c>
      <c r="P47" s="512" t="s">
        <v>467</v>
      </c>
      <c r="Q47" s="514">
        <v>0.97670000000000001</v>
      </c>
      <c r="R47" s="513">
        <v>0</v>
      </c>
      <c r="S47" s="513">
        <v>0</v>
      </c>
    </row>
    <row r="48" spans="1:19" x14ac:dyDescent="0.25">
      <c r="A48" s="323" t="s">
        <v>228</v>
      </c>
      <c r="B48" s="588">
        <v>0</v>
      </c>
      <c r="C48" s="590"/>
      <c r="D48" s="324"/>
      <c r="E48" s="588">
        <v>0</v>
      </c>
      <c r="F48" s="590"/>
      <c r="L48" s="511">
        <f t="shared" si="0"/>
        <v>46</v>
      </c>
      <c r="M48" s="512" t="s">
        <v>324</v>
      </c>
      <c r="N48" s="513">
        <v>62</v>
      </c>
      <c r="O48" s="512" t="s">
        <v>88</v>
      </c>
      <c r="P48" s="512" t="s">
        <v>468</v>
      </c>
      <c r="Q48" s="514">
        <v>0.97670000000000001</v>
      </c>
      <c r="R48" s="513">
        <v>0</v>
      </c>
      <c r="S48" s="513">
        <v>0</v>
      </c>
    </row>
    <row r="49" spans="1:20" x14ac:dyDescent="0.25">
      <c r="A49" s="323" t="s">
        <v>229</v>
      </c>
      <c r="B49" s="588">
        <v>0</v>
      </c>
      <c r="C49" s="590"/>
      <c r="D49" s="324"/>
      <c r="E49" s="588">
        <v>0</v>
      </c>
      <c r="F49" s="590"/>
      <c r="L49" s="511">
        <f t="shared" si="0"/>
        <v>47</v>
      </c>
      <c r="M49" s="512" t="s">
        <v>325</v>
      </c>
      <c r="N49" s="513">
        <v>60</v>
      </c>
      <c r="O49" s="512" t="s">
        <v>88</v>
      </c>
      <c r="P49" s="512" t="s">
        <v>469</v>
      </c>
      <c r="Q49" s="514">
        <v>0.97670000000000001</v>
      </c>
      <c r="R49" s="513">
        <v>0</v>
      </c>
      <c r="S49" s="513">
        <v>0</v>
      </c>
    </row>
    <row r="50" spans="1:20" x14ac:dyDescent="0.25">
      <c r="A50" s="323" t="s">
        <v>230</v>
      </c>
      <c r="B50" s="588">
        <v>0</v>
      </c>
      <c r="C50" s="589"/>
      <c r="D50" s="325"/>
      <c r="E50" s="588">
        <v>0</v>
      </c>
      <c r="F50" s="590"/>
      <c r="L50" s="511">
        <f t="shared" si="0"/>
        <v>48</v>
      </c>
      <c r="M50" s="512" t="s">
        <v>326</v>
      </c>
      <c r="N50" s="513">
        <v>164</v>
      </c>
      <c r="O50" s="512" t="s">
        <v>88</v>
      </c>
      <c r="P50" s="512" t="s">
        <v>470</v>
      </c>
      <c r="Q50" s="514">
        <v>0.97670000000000001</v>
      </c>
      <c r="R50" s="513">
        <v>0</v>
      </c>
      <c r="S50" s="513">
        <v>0</v>
      </c>
    </row>
    <row r="51" spans="1:20" x14ac:dyDescent="0.25">
      <c r="A51" s="323"/>
      <c r="B51" s="502"/>
      <c r="C51" s="503"/>
      <c r="D51" s="325"/>
      <c r="E51" s="502"/>
      <c r="F51" s="504"/>
      <c r="L51" s="511">
        <f t="shared" si="0"/>
        <v>49</v>
      </c>
      <c r="M51" s="512" t="s">
        <v>327</v>
      </c>
      <c r="N51" s="513">
        <v>196</v>
      </c>
      <c r="O51" s="512" t="s">
        <v>88</v>
      </c>
      <c r="P51" s="512" t="s">
        <v>471</v>
      </c>
      <c r="Q51" s="514">
        <v>0.97670000000000001</v>
      </c>
      <c r="R51" s="513">
        <v>0</v>
      </c>
      <c r="S51" s="513">
        <v>0</v>
      </c>
    </row>
    <row r="52" spans="1:20" x14ac:dyDescent="0.25">
      <c r="A52" s="323"/>
      <c r="B52" s="594"/>
      <c r="C52" s="595"/>
      <c r="D52" s="326"/>
      <c r="E52" s="594"/>
      <c r="F52" s="596"/>
      <c r="L52" s="511">
        <v>50</v>
      </c>
      <c r="M52" s="512" t="s">
        <v>328</v>
      </c>
      <c r="N52" s="513">
        <v>66</v>
      </c>
      <c r="O52" s="512" t="s">
        <v>88</v>
      </c>
      <c r="P52" s="512" t="s">
        <v>472</v>
      </c>
      <c r="Q52" s="514">
        <v>0.97670000000000001</v>
      </c>
      <c r="R52" s="513">
        <v>0</v>
      </c>
      <c r="S52" s="513">
        <v>0</v>
      </c>
    </row>
    <row r="53" spans="1:20" ht="13" x14ac:dyDescent="0.3">
      <c r="A53" s="327" t="s">
        <v>234</v>
      </c>
      <c r="B53" s="585">
        <f>B28+B42+B47+B34</f>
        <v>36</v>
      </c>
      <c r="C53" s="586"/>
      <c r="D53" s="328"/>
      <c r="E53" s="585">
        <f>E28+E42+E47+E34</f>
        <v>67</v>
      </c>
      <c r="F53" s="587"/>
      <c r="L53" s="511">
        <v>51</v>
      </c>
      <c r="M53" s="512" t="s">
        <v>694</v>
      </c>
      <c r="N53" s="513">
        <v>36</v>
      </c>
      <c r="O53" s="512" t="s">
        <v>89</v>
      </c>
      <c r="P53" s="512" t="s">
        <v>695</v>
      </c>
      <c r="Q53" s="514">
        <v>0.94289999999999996</v>
      </c>
      <c r="R53" s="513">
        <v>0</v>
      </c>
      <c r="S53" s="513">
        <v>0</v>
      </c>
    </row>
    <row r="54" spans="1:20" ht="13" x14ac:dyDescent="0.3">
      <c r="A54" s="327" t="s">
        <v>235</v>
      </c>
      <c r="B54" s="585">
        <f>B28+B42+B47+B31+B44+B50+B34+B39</f>
        <v>36</v>
      </c>
      <c r="C54" s="586"/>
      <c r="D54" s="328"/>
      <c r="E54" s="585">
        <f>E28+E42+E47+E31+E44+E50+E34+E39</f>
        <v>67</v>
      </c>
      <c r="F54" s="587"/>
      <c r="L54" s="511">
        <f t="shared" si="0"/>
        <v>52</v>
      </c>
      <c r="M54" s="512" t="s">
        <v>329</v>
      </c>
      <c r="N54" s="513">
        <v>98</v>
      </c>
      <c r="O54" s="512" t="s">
        <v>89</v>
      </c>
      <c r="P54" s="512" t="s">
        <v>473</v>
      </c>
      <c r="Q54" s="514">
        <v>0.94289999999999996</v>
      </c>
      <c r="R54" s="513">
        <v>0</v>
      </c>
      <c r="S54" s="513">
        <v>0</v>
      </c>
    </row>
    <row r="55" spans="1:20" s="331" customFormat="1" ht="13.5" thickBot="1" x14ac:dyDescent="0.35">
      <c r="A55" s="329" t="s">
        <v>236</v>
      </c>
      <c r="B55" s="597">
        <f>SUM(B28:C31)+SUM(B42:C44)+SUM(B47:C50)+SUM(B34:C39)</f>
        <v>44</v>
      </c>
      <c r="C55" s="598"/>
      <c r="D55" s="330"/>
      <c r="E55" s="597">
        <f>SUM(E28:F31)+SUM(E42:F44)+SUM(E47:F50)+SUM(E34:F39)</f>
        <v>76</v>
      </c>
      <c r="F55" s="599"/>
      <c r="K55" s="517"/>
      <c r="L55" s="511">
        <f t="shared" si="0"/>
        <v>53</v>
      </c>
      <c r="M55" s="512" t="s">
        <v>330</v>
      </c>
      <c r="N55" s="513">
        <v>334</v>
      </c>
      <c r="O55" s="512" t="s">
        <v>89</v>
      </c>
      <c r="P55" s="512" t="s">
        <v>286</v>
      </c>
      <c r="Q55" s="514">
        <v>0.94289999999999996</v>
      </c>
      <c r="R55" s="513">
        <v>0</v>
      </c>
      <c r="S55" s="513">
        <v>0</v>
      </c>
      <c r="T55" s="517"/>
    </row>
    <row r="56" spans="1:20" ht="13.5" thickTop="1" thickBot="1" x14ac:dyDescent="0.3">
      <c r="L56" s="511">
        <f t="shared" si="0"/>
        <v>54</v>
      </c>
      <c r="M56" s="515" t="s">
        <v>331</v>
      </c>
      <c r="N56" s="513">
        <v>298</v>
      </c>
      <c r="O56" s="515" t="s">
        <v>89</v>
      </c>
      <c r="P56" s="515" t="s">
        <v>474</v>
      </c>
      <c r="Q56" s="514">
        <v>0.94289999999999996</v>
      </c>
      <c r="R56" s="513">
        <v>0</v>
      </c>
      <c r="S56" s="513">
        <v>0</v>
      </c>
    </row>
    <row r="57" spans="1:20" ht="18.5" thickTop="1" x14ac:dyDescent="0.4">
      <c r="A57" s="314" t="s">
        <v>661</v>
      </c>
      <c r="B57" s="315"/>
      <c r="C57" s="316"/>
      <c r="D57" s="315"/>
      <c r="E57" s="315"/>
      <c r="F57" s="317"/>
      <c r="L57" s="511">
        <f t="shared" si="0"/>
        <v>55</v>
      </c>
      <c r="M57" s="512" t="s">
        <v>332</v>
      </c>
      <c r="N57" s="513">
        <v>32</v>
      </c>
      <c r="O57" s="512" t="s">
        <v>89</v>
      </c>
      <c r="P57" s="512" t="s">
        <v>475</v>
      </c>
      <c r="Q57" s="514">
        <v>0.94289999999999996</v>
      </c>
      <c r="R57" s="513">
        <v>0</v>
      </c>
      <c r="S57" s="513">
        <v>0</v>
      </c>
    </row>
    <row r="58" spans="1:20" x14ac:dyDescent="0.25">
      <c r="A58" s="600"/>
      <c r="B58" s="602" t="s">
        <v>224</v>
      </c>
      <c r="C58" s="603"/>
      <c r="D58" s="318"/>
      <c r="E58" s="602" t="s">
        <v>225</v>
      </c>
      <c r="F58" s="606"/>
      <c r="L58" s="511">
        <f t="shared" si="0"/>
        <v>56</v>
      </c>
      <c r="M58" s="512" t="s">
        <v>333</v>
      </c>
      <c r="N58" s="513">
        <v>120</v>
      </c>
      <c r="O58" s="512" t="s">
        <v>89</v>
      </c>
      <c r="P58" s="512" t="s">
        <v>476</v>
      </c>
      <c r="Q58" s="514">
        <v>0.94289999999999996</v>
      </c>
      <c r="R58" s="513">
        <v>0</v>
      </c>
      <c r="S58" s="513">
        <v>0</v>
      </c>
    </row>
    <row r="59" spans="1:20" ht="12.75" customHeight="1" x14ac:dyDescent="0.3">
      <c r="A59" s="601"/>
      <c r="B59" s="604"/>
      <c r="C59" s="605"/>
      <c r="D59" s="319"/>
      <c r="E59" s="604"/>
      <c r="F59" s="607"/>
      <c r="L59" s="511">
        <f t="shared" si="0"/>
        <v>57</v>
      </c>
      <c r="M59" s="512" t="s">
        <v>334</v>
      </c>
      <c r="N59" s="513">
        <v>96</v>
      </c>
      <c r="O59" s="512" t="s">
        <v>89</v>
      </c>
      <c r="P59" s="512" t="s">
        <v>477</v>
      </c>
      <c r="Q59" s="514">
        <v>0.94289999999999996</v>
      </c>
      <c r="R59" s="513">
        <v>0</v>
      </c>
      <c r="S59" s="513">
        <v>0</v>
      </c>
    </row>
    <row r="60" spans="1:20" ht="12.75" customHeight="1" x14ac:dyDescent="0.3">
      <c r="A60" s="321" t="s">
        <v>226</v>
      </c>
      <c r="B60" s="594"/>
      <c r="C60" s="595"/>
      <c r="D60" s="322"/>
      <c r="E60" s="594"/>
      <c r="F60" s="596"/>
      <c r="L60" s="511">
        <f t="shared" si="0"/>
        <v>58</v>
      </c>
      <c r="M60" s="512" t="s">
        <v>335</v>
      </c>
      <c r="N60" s="513">
        <v>40</v>
      </c>
      <c r="O60" s="512" t="s">
        <v>89</v>
      </c>
      <c r="P60" s="512" t="s">
        <v>478</v>
      </c>
      <c r="Q60" s="514">
        <v>0.94289999999999996</v>
      </c>
      <c r="R60" s="513">
        <v>0</v>
      </c>
      <c r="S60" s="513">
        <v>0</v>
      </c>
    </row>
    <row r="61" spans="1:20" x14ac:dyDescent="0.25">
      <c r="A61" s="323" t="s">
        <v>227</v>
      </c>
      <c r="B61" s="588">
        <v>21</v>
      </c>
      <c r="C61" s="589"/>
      <c r="D61" s="325"/>
      <c r="E61" s="588">
        <v>59</v>
      </c>
      <c r="F61" s="590"/>
      <c r="L61" s="511">
        <f t="shared" si="0"/>
        <v>59</v>
      </c>
      <c r="M61" s="512" t="s">
        <v>336</v>
      </c>
      <c r="N61" s="513">
        <v>30</v>
      </c>
      <c r="O61" s="512" t="s">
        <v>89</v>
      </c>
      <c r="P61" s="512" t="s">
        <v>479</v>
      </c>
      <c r="Q61" s="514">
        <v>0.94289999999999996</v>
      </c>
      <c r="R61" s="513">
        <v>0</v>
      </c>
      <c r="S61" s="513">
        <v>0</v>
      </c>
    </row>
    <row r="62" spans="1:20" x14ac:dyDescent="0.25">
      <c r="A62" s="323" t="s">
        <v>237</v>
      </c>
      <c r="B62" s="588">
        <v>14</v>
      </c>
      <c r="C62" s="589"/>
      <c r="D62" s="325"/>
      <c r="E62" s="588">
        <v>11</v>
      </c>
      <c r="F62" s="590"/>
      <c r="L62" s="511">
        <f t="shared" si="0"/>
        <v>60</v>
      </c>
      <c r="M62" s="512" t="s">
        <v>337</v>
      </c>
      <c r="N62" s="513">
        <v>794</v>
      </c>
      <c r="O62" s="512" t="s">
        <v>126</v>
      </c>
      <c r="P62" s="512" t="s">
        <v>480</v>
      </c>
      <c r="Q62" s="514">
        <v>0.95299999999999996</v>
      </c>
      <c r="R62" s="513">
        <v>8755849</v>
      </c>
      <c r="S62" s="513">
        <v>10959</v>
      </c>
    </row>
    <row r="63" spans="1:20" x14ac:dyDescent="0.25">
      <c r="A63" s="323" t="s">
        <v>229</v>
      </c>
      <c r="B63" s="588">
        <v>5</v>
      </c>
      <c r="C63" s="589"/>
      <c r="D63" s="325"/>
      <c r="E63" s="588">
        <v>4</v>
      </c>
      <c r="F63" s="590"/>
      <c r="L63" s="511">
        <v>61</v>
      </c>
      <c r="M63" s="512" t="s">
        <v>696</v>
      </c>
      <c r="N63" s="513">
        <v>80</v>
      </c>
      <c r="O63" s="512" t="s">
        <v>126</v>
      </c>
      <c r="P63" s="512" t="s">
        <v>697</v>
      </c>
      <c r="Q63" s="514">
        <v>0.95299999999999996</v>
      </c>
      <c r="R63" s="513">
        <v>0</v>
      </c>
      <c r="S63" s="513">
        <v>0</v>
      </c>
    </row>
    <row r="64" spans="1:20" x14ac:dyDescent="0.25">
      <c r="A64" s="323" t="s">
        <v>230</v>
      </c>
      <c r="B64" s="588">
        <v>0</v>
      </c>
      <c r="C64" s="589"/>
      <c r="D64" s="325"/>
      <c r="E64" s="588">
        <v>0</v>
      </c>
      <c r="F64" s="590"/>
      <c r="L64" s="511">
        <v>62</v>
      </c>
      <c r="M64" s="512" t="s">
        <v>617</v>
      </c>
      <c r="N64" s="513">
        <v>1320</v>
      </c>
      <c r="O64" s="512" t="s">
        <v>126</v>
      </c>
      <c r="P64" s="512" t="s">
        <v>618</v>
      </c>
      <c r="Q64" s="514">
        <v>0.95299999999999996</v>
      </c>
      <c r="R64" s="513">
        <v>0</v>
      </c>
      <c r="S64" s="513">
        <v>0</v>
      </c>
    </row>
    <row r="65" spans="1:19" x14ac:dyDescent="0.25">
      <c r="A65" s="323"/>
      <c r="B65" s="591"/>
      <c r="C65" s="592"/>
      <c r="D65" s="325"/>
      <c r="E65" s="591"/>
      <c r="F65" s="593"/>
      <c r="L65" s="511">
        <v>63</v>
      </c>
      <c r="M65" s="512" t="s">
        <v>698</v>
      </c>
      <c r="N65" s="513">
        <v>50</v>
      </c>
      <c r="O65" s="512" t="s">
        <v>126</v>
      </c>
      <c r="P65" s="512" t="s">
        <v>699</v>
      </c>
      <c r="Q65" s="514">
        <v>0.95299999999999996</v>
      </c>
      <c r="R65" s="513">
        <v>0</v>
      </c>
      <c r="S65" s="513">
        <v>0</v>
      </c>
    </row>
    <row r="66" spans="1:19" ht="13" x14ac:dyDescent="0.3">
      <c r="A66" s="321" t="s">
        <v>278</v>
      </c>
      <c r="B66" s="594"/>
      <c r="C66" s="595"/>
      <c r="D66" s="322"/>
      <c r="E66" s="594"/>
      <c r="F66" s="596"/>
      <c r="L66" s="511">
        <v>64</v>
      </c>
      <c r="M66" s="512" t="s">
        <v>338</v>
      </c>
      <c r="N66" s="513">
        <v>68</v>
      </c>
      <c r="O66" s="512" t="s">
        <v>126</v>
      </c>
      <c r="P66" s="512" t="s">
        <v>481</v>
      </c>
      <c r="Q66" s="514">
        <v>0.95299999999999996</v>
      </c>
      <c r="R66" s="513">
        <v>0</v>
      </c>
      <c r="S66" s="513">
        <v>0</v>
      </c>
    </row>
    <row r="67" spans="1:19" x14ac:dyDescent="0.25">
      <c r="A67" s="323" t="s">
        <v>227</v>
      </c>
      <c r="B67" s="588">
        <v>0</v>
      </c>
      <c r="C67" s="589"/>
      <c r="D67" s="324"/>
      <c r="E67" s="588">
        <v>0</v>
      </c>
      <c r="F67" s="590"/>
      <c r="L67" s="511">
        <f t="shared" si="0"/>
        <v>65</v>
      </c>
      <c r="M67" s="512" t="s">
        <v>339</v>
      </c>
      <c r="N67" s="513">
        <v>16</v>
      </c>
      <c r="O67" s="512" t="s">
        <v>126</v>
      </c>
      <c r="P67" s="512" t="s">
        <v>482</v>
      </c>
      <c r="Q67" s="514">
        <v>0.95299999999999996</v>
      </c>
      <c r="R67" s="513">
        <v>0</v>
      </c>
      <c r="S67" s="513">
        <v>0</v>
      </c>
    </row>
    <row r="68" spans="1:19" x14ac:dyDescent="0.25">
      <c r="A68" s="323" t="s">
        <v>228</v>
      </c>
      <c r="B68" s="588">
        <v>0</v>
      </c>
      <c r="C68" s="589"/>
      <c r="D68" s="324"/>
      <c r="E68" s="588">
        <v>0</v>
      </c>
      <c r="F68" s="590"/>
      <c r="L68" s="511">
        <f t="shared" si="0"/>
        <v>66</v>
      </c>
      <c r="M68" s="512" t="s">
        <v>340</v>
      </c>
      <c r="N68" s="513">
        <v>54</v>
      </c>
      <c r="O68" s="512" t="s">
        <v>126</v>
      </c>
      <c r="P68" s="512" t="s">
        <v>483</v>
      </c>
      <c r="Q68" s="514">
        <v>0.95299999999999996</v>
      </c>
      <c r="R68" s="513">
        <v>0</v>
      </c>
      <c r="S68" s="513">
        <v>0</v>
      </c>
    </row>
    <row r="69" spans="1:19" x14ac:dyDescent="0.25">
      <c r="A69" s="323" t="s">
        <v>229</v>
      </c>
      <c r="B69" s="588">
        <v>0</v>
      </c>
      <c r="C69" s="589"/>
      <c r="D69" s="324"/>
      <c r="E69" s="588">
        <v>0</v>
      </c>
      <c r="F69" s="590"/>
      <c r="L69" s="511">
        <f t="shared" si="0"/>
        <v>67</v>
      </c>
      <c r="M69" s="512" t="s">
        <v>341</v>
      </c>
      <c r="N69" s="513">
        <v>72</v>
      </c>
      <c r="O69" s="512" t="s">
        <v>126</v>
      </c>
      <c r="P69" s="512" t="s">
        <v>484</v>
      </c>
      <c r="Q69" s="514">
        <v>0.95299999999999996</v>
      </c>
      <c r="R69" s="513">
        <v>0</v>
      </c>
      <c r="S69" s="513">
        <v>0</v>
      </c>
    </row>
    <row r="70" spans="1:19" x14ac:dyDescent="0.25">
      <c r="A70" s="323" t="s">
        <v>230</v>
      </c>
      <c r="B70" s="588">
        <v>0</v>
      </c>
      <c r="C70" s="589"/>
      <c r="D70" s="324"/>
      <c r="E70" s="588">
        <v>0</v>
      </c>
      <c r="F70" s="590"/>
      <c r="L70" s="511">
        <f t="shared" si="0"/>
        <v>68</v>
      </c>
      <c r="M70" s="512" t="s">
        <v>342</v>
      </c>
      <c r="N70" s="513">
        <v>64</v>
      </c>
      <c r="O70" s="512" t="s">
        <v>126</v>
      </c>
      <c r="P70" s="512" t="s">
        <v>485</v>
      </c>
      <c r="Q70" s="514">
        <v>0.95299999999999996</v>
      </c>
      <c r="R70" s="513">
        <v>0</v>
      </c>
      <c r="S70" s="513">
        <v>0</v>
      </c>
    </row>
    <row r="71" spans="1:19" x14ac:dyDescent="0.25">
      <c r="A71" s="323"/>
      <c r="B71" s="591"/>
      <c r="C71" s="592"/>
      <c r="D71" s="324"/>
      <c r="E71" s="591"/>
      <c r="F71" s="593"/>
      <c r="L71" s="511">
        <f t="shared" si="0"/>
        <v>69</v>
      </c>
      <c r="M71" s="512" t="s">
        <v>343</v>
      </c>
      <c r="N71" s="513">
        <v>570</v>
      </c>
      <c r="O71" s="512" t="s">
        <v>126</v>
      </c>
      <c r="P71" s="512" t="s">
        <v>192</v>
      </c>
      <c r="Q71" s="514">
        <v>0.95299999999999996</v>
      </c>
      <c r="R71" s="513">
        <v>8292114</v>
      </c>
      <c r="S71" s="513">
        <v>11359</v>
      </c>
    </row>
    <row r="72" spans="1:19" ht="13" x14ac:dyDescent="0.3">
      <c r="A72" s="321" t="s">
        <v>231</v>
      </c>
      <c r="B72" s="591"/>
      <c r="C72" s="592"/>
      <c r="D72" s="325"/>
      <c r="E72" s="591"/>
      <c r="F72" s="593"/>
      <c r="L72" s="511">
        <f t="shared" si="0"/>
        <v>70</v>
      </c>
      <c r="M72" s="512" t="s">
        <v>344</v>
      </c>
      <c r="N72" s="513">
        <v>10</v>
      </c>
      <c r="O72" s="512" t="s">
        <v>126</v>
      </c>
      <c r="P72" s="512" t="s">
        <v>486</v>
      </c>
      <c r="Q72" s="514">
        <v>0.95299999999999996</v>
      </c>
      <c r="R72" s="513">
        <v>0</v>
      </c>
      <c r="S72" s="513">
        <v>0</v>
      </c>
    </row>
    <row r="73" spans="1:19" x14ac:dyDescent="0.25">
      <c r="A73" s="323" t="s">
        <v>227</v>
      </c>
      <c r="B73" s="588">
        <v>4</v>
      </c>
      <c r="C73" s="589"/>
      <c r="D73" s="325"/>
      <c r="E73" s="588">
        <v>8</v>
      </c>
      <c r="F73" s="590"/>
      <c r="L73" s="511">
        <v>71</v>
      </c>
      <c r="M73" s="512" t="s">
        <v>345</v>
      </c>
      <c r="N73" s="513">
        <v>184</v>
      </c>
      <c r="O73" s="512" t="s">
        <v>126</v>
      </c>
      <c r="P73" s="512" t="s">
        <v>487</v>
      </c>
      <c r="Q73" s="514">
        <v>0.95299999999999996</v>
      </c>
      <c r="R73" s="513">
        <v>0</v>
      </c>
      <c r="S73" s="513">
        <v>0</v>
      </c>
    </row>
    <row r="74" spans="1:19" x14ac:dyDescent="0.25">
      <c r="A74" s="323" t="s">
        <v>228</v>
      </c>
      <c r="B74" s="588">
        <v>2</v>
      </c>
      <c r="C74" s="589"/>
      <c r="D74" s="325"/>
      <c r="E74" s="588">
        <v>1</v>
      </c>
      <c r="F74" s="590"/>
      <c r="L74" s="511">
        <v>72</v>
      </c>
      <c r="M74" s="512" t="s">
        <v>722</v>
      </c>
      <c r="N74" s="513">
        <v>1164</v>
      </c>
      <c r="O74" s="512" t="s">
        <v>126</v>
      </c>
      <c r="P74" s="512" t="s">
        <v>723</v>
      </c>
      <c r="Q74" s="514">
        <v>0.95299999999999996</v>
      </c>
      <c r="R74" s="513">
        <v>0</v>
      </c>
      <c r="S74" s="513">
        <v>0</v>
      </c>
    </row>
    <row r="75" spans="1:19" x14ac:dyDescent="0.25">
      <c r="A75" s="323" t="s">
        <v>230</v>
      </c>
      <c r="B75" s="588">
        <v>0</v>
      </c>
      <c r="C75" s="589"/>
      <c r="D75" s="325"/>
      <c r="E75" s="588">
        <v>0</v>
      </c>
      <c r="F75" s="590"/>
      <c r="L75" s="511">
        <f t="shared" si="0"/>
        <v>73</v>
      </c>
      <c r="M75" s="512" t="s">
        <v>346</v>
      </c>
      <c r="N75" s="513">
        <v>1320</v>
      </c>
      <c r="O75" s="512" t="s">
        <v>126</v>
      </c>
      <c r="P75" s="512" t="s">
        <v>488</v>
      </c>
      <c r="Q75" s="514">
        <v>0.95299999999999996</v>
      </c>
      <c r="R75" s="513">
        <v>17331702</v>
      </c>
      <c r="S75" s="513">
        <v>13498</v>
      </c>
    </row>
    <row r="76" spans="1:19" x14ac:dyDescent="0.25">
      <c r="A76" s="323"/>
      <c r="B76" s="591"/>
      <c r="C76" s="592"/>
      <c r="D76" s="325"/>
      <c r="E76" s="591"/>
      <c r="F76" s="593"/>
      <c r="L76" s="511">
        <f t="shared" si="0"/>
        <v>74</v>
      </c>
      <c r="M76" s="512" t="s">
        <v>347</v>
      </c>
      <c r="N76" s="513">
        <v>558</v>
      </c>
      <c r="O76" s="512" t="s">
        <v>121</v>
      </c>
      <c r="P76" s="512" t="s">
        <v>489</v>
      </c>
      <c r="Q76" s="514">
        <v>1.0237000000000001</v>
      </c>
      <c r="R76" s="513">
        <v>0</v>
      </c>
      <c r="S76" s="513">
        <v>0</v>
      </c>
    </row>
    <row r="77" spans="1:19" ht="13" x14ac:dyDescent="0.3">
      <c r="A77" s="321" t="s">
        <v>233</v>
      </c>
      <c r="B77" s="591"/>
      <c r="C77" s="592"/>
      <c r="D77" s="325"/>
      <c r="E77" s="591"/>
      <c r="F77" s="593"/>
      <c r="L77" s="511">
        <f t="shared" ref="L77:L145" si="1">L76+1</f>
        <v>75</v>
      </c>
      <c r="M77" s="512" t="s">
        <v>351</v>
      </c>
      <c r="N77" s="513">
        <v>826</v>
      </c>
      <c r="O77" s="512" t="s">
        <v>121</v>
      </c>
      <c r="P77" s="512" t="s">
        <v>492</v>
      </c>
      <c r="Q77" s="514">
        <v>1.0237000000000001</v>
      </c>
      <c r="R77" s="513">
        <v>8298012</v>
      </c>
      <c r="S77" s="513">
        <v>11108</v>
      </c>
    </row>
    <row r="78" spans="1:19" x14ac:dyDescent="0.25">
      <c r="A78" s="323" t="s">
        <v>227</v>
      </c>
      <c r="B78" s="588">
        <v>0</v>
      </c>
      <c r="C78" s="589"/>
      <c r="D78" s="325"/>
      <c r="E78" s="588">
        <v>0</v>
      </c>
      <c r="F78" s="590"/>
      <c r="L78" s="511">
        <f t="shared" si="1"/>
        <v>76</v>
      </c>
      <c r="M78" s="512" t="s">
        <v>348</v>
      </c>
      <c r="N78" s="513">
        <v>1300</v>
      </c>
      <c r="O78" s="512" t="s">
        <v>121</v>
      </c>
      <c r="P78" s="512" t="s">
        <v>186</v>
      </c>
      <c r="Q78" s="514">
        <v>1.0237000000000001</v>
      </c>
      <c r="R78" s="513">
        <v>15764523</v>
      </c>
      <c r="S78" s="513">
        <v>11244</v>
      </c>
    </row>
    <row r="79" spans="1:19" x14ac:dyDescent="0.25">
      <c r="A79" s="323" t="s">
        <v>228</v>
      </c>
      <c r="B79" s="588">
        <v>0</v>
      </c>
      <c r="C79" s="589"/>
      <c r="D79" s="325"/>
      <c r="E79" s="588">
        <v>0</v>
      </c>
      <c r="F79" s="590"/>
      <c r="L79" s="511">
        <f t="shared" si="1"/>
        <v>77</v>
      </c>
      <c r="M79" s="512" t="s">
        <v>619</v>
      </c>
      <c r="N79" s="513">
        <v>7746</v>
      </c>
      <c r="O79" s="512" t="s">
        <v>121</v>
      </c>
      <c r="P79" s="512" t="s">
        <v>620</v>
      </c>
      <c r="Q79" s="514">
        <v>1.0237000000000001</v>
      </c>
      <c r="R79" s="513">
        <v>0</v>
      </c>
      <c r="S79" s="513">
        <v>0</v>
      </c>
    </row>
    <row r="80" spans="1:19" x14ac:dyDescent="0.25">
      <c r="A80" s="323" t="s">
        <v>229</v>
      </c>
      <c r="B80" s="588">
        <v>0</v>
      </c>
      <c r="C80" s="589"/>
      <c r="D80" s="325"/>
      <c r="E80" s="588">
        <v>0</v>
      </c>
      <c r="F80" s="590"/>
      <c r="L80" s="511">
        <f t="shared" si="1"/>
        <v>78</v>
      </c>
      <c r="M80" s="512" t="s">
        <v>349</v>
      </c>
      <c r="N80" s="513">
        <v>1242</v>
      </c>
      <c r="O80" s="512" t="s">
        <v>121</v>
      </c>
      <c r="P80" s="512" t="s">
        <v>490</v>
      </c>
      <c r="Q80" s="514">
        <v>1.0237000000000001</v>
      </c>
      <c r="R80" s="513">
        <v>16244126</v>
      </c>
      <c r="S80" s="513">
        <v>12913</v>
      </c>
    </row>
    <row r="81" spans="1:20" x14ac:dyDescent="0.25">
      <c r="A81" s="323" t="s">
        <v>230</v>
      </c>
      <c r="B81" s="588">
        <v>0</v>
      </c>
      <c r="C81" s="589"/>
      <c r="D81" s="325"/>
      <c r="E81" s="588">
        <v>0</v>
      </c>
      <c r="F81" s="590"/>
      <c r="L81" s="511">
        <f t="shared" si="1"/>
        <v>79</v>
      </c>
      <c r="M81" s="512" t="s">
        <v>601</v>
      </c>
      <c r="N81" s="513">
        <v>7746</v>
      </c>
      <c r="O81" s="512" t="s">
        <v>121</v>
      </c>
      <c r="P81" s="512" t="s">
        <v>602</v>
      </c>
      <c r="Q81" s="514">
        <v>1.0237000000000001</v>
      </c>
      <c r="R81" s="513">
        <v>0</v>
      </c>
      <c r="S81" s="513">
        <v>0</v>
      </c>
    </row>
    <row r="82" spans="1:20" x14ac:dyDescent="0.25">
      <c r="A82" s="323"/>
      <c r="B82" s="582"/>
      <c r="C82" s="583"/>
      <c r="D82" s="332"/>
      <c r="E82" s="582"/>
      <c r="F82" s="584"/>
      <c r="L82" s="511">
        <f t="shared" si="1"/>
        <v>80</v>
      </c>
      <c r="M82" s="512" t="s">
        <v>350</v>
      </c>
      <c r="N82" s="513">
        <v>7746</v>
      </c>
      <c r="O82" s="512" t="s">
        <v>121</v>
      </c>
      <c r="P82" s="512" t="s">
        <v>491</v>
      </c>
      <c r="Q82" s="514">
        <v>1.0237000000000001</v>
      </c>
      <c r="R82" s="513">
        <v>76376426</v>
      </c>
      <c r="S82" s="513">
        <v>13139</v>
      </c>
    </row>
    <row r="83" spans="1:20" ht="13" x14ac:dyDescent="0.3">
      <c r="A83" s="333" t="s">
        <v>238</v>
      </c>
      <c r="B83" s="585">
        <f>SUM(B61:C64)+SUM(B73:C75)+SUM(B78:C81)+SUM(B67:C70)</f>
        <v>46</v>
      </c>
      <c r="C83" s="586"/>
      <c r="D83" s="334"/>
      <c r="E83" s="585">
        <f>SUM(E61:F64)+SUM(E73:F75)+SUM(E78:F81)+SUM(E67:F70)</f>
        <v>83</v>
      </c>
      <c r="F83" s="587"/>
      <c r="L83" s="511">
        <f t="shared" si="1"/>
        <v>81</v>
      </c>
      <c r="M83" s="512" t="s">
        <v>597</v>
      </c>
      <c r="N83" s="513">
        <v>7746</v>
      </c>
      <c r="O83" s="512" t="s">
        <v>121</v>
      </c>
      <c r="P83" s="512" t="s">
        <v>598</v>
      </c>
      <c r="Q83" s="514">
        <v>1.0237000000000001</v>
      </c>
      <c r="R83" s="513">
        <v>0</v>
      </c>
      <c r="S83" s="513">
        <v>0</v>
      </c>
    </row>
    <row r="84" spans="1:20" ht="13" x14ac:dyDescent="0.3">
      <c r="A84" s="333" t="s">
        <v>239</v>
      </c>
      <c r="B84" s="585">
        <f>B61+B73+B78+B67</f>
        <v>25</v>
      </c>
      <c r="C84" s="586"/>
      <c r="D84" s="334"/>
      <c r="E84" s="585">
        <f>E61+E73+E78+E67</f>
        <v>67</v>
      </c>
      <c r="F84" s="587"/>
      <c r="L84" s="511">
        <f t="shared" si="1"/>
        <v>82</v>
      </c>
      <c r="M84" s="512" t="s">
        <v>599</v>
      </c>
      <c r="N84" s="513">
        <v>7746</v>
      </c>
      <c r="O84" s="512" t="s">
        <v>121</v>
      </c>
      <c r="P84" s="512" t="s">
        <v>600</v>
      </c>
      <c r="Q84" s="514">
        <v>1.0237000000000001</v>
      </c>
      <c r="R84" s="513">
        <v>0</v>
      </c>
      <c r="S84" s="513">
        <v>0</v>
      </c>
    </row>
    <row r="85" spans="1:20" ht="13" x14ac:dyDescent="0.3">
      <c r="A85" s="333" t="s">
        <v>240</v>
      </c>
      <c r="B85" s="572">
        <f ca="1">B21</f>
        <v>124</v>
      </c>
      <c r="C85" s="573"/>
      <c r="D85" s="335"/>
      <c r="E85" s="573">
        <f ca="1">B20</f>
        <v>124</v>
      </c>
      <c r="F85" s="574"/>
      <c r="L85" s="511">
        <f t="shared" si="1"/>
        <v>83</v>
      </c>
      <c r="M85" s="512" t="s">
        <v>352</v>
      </c>
      <c r="N85" s="513">
        <v>884</v>
      </c>
      <c r="O85" s="512" t="s">
        <v>121</v>
      </c>
      <c r="P85" s="512" t="s">
        <v>288</v>
      </c>
      <c r="Q85" s="514">
        <v>1.0237000000000001</v>
      </c>
      <c r="R85" s="513">
        <v>0</v>
      </c>
      <c r="S85" s="513">
        <v>0</v>
      </c>
    </row>
    <row r="86" spans="1:20" s="331" customFormat="1" ht="13" x14ac:dyDescent="0.3">
      <c r="A86" s="333" t="s">
        <v>241</v>
      </c>
      <c r="B86" s="575">
        <f ca="1">B84/B85</f>
        <v>0.20161290322580644</v>
      </c>
      <c r="C86" s="576"/>
      <c r="D86" s="336"/>
      <c r="E86" s="575">
        <f ca="1">E84/E85</f>
        <v>0.54032258064516125</v>
      </c>
      <c r="F86" s="577"/>
      <c r="K86" s="517"/>
      <c r="L86" s="511">
        <f t="shared" si="1"/>
        <v>84</v>
      </c>
      <c r="M86" s="512" t="s">
        <v>603</v>
      </c>
      <c r="N86" s="513">
        <v>7746</v>
      </c>
      <c r="O86" s="512" t="s">
        <v>121</v>
      </c>
      <c r="P86" s="512" t="s">
        <v>604</v>
      </c>
      <c r="Q86" s="514">
        <v>1.0237000000000001</v>
      </c>
      <c r="R86" s="513">
        <v>0</v>
      </c>
      <c r="S86" s="513">
        <v>0</v>
      </c>
      <c r="T86" s="517"/>
    </row>
    <row r="87" spans="1:20" s="331" customFormat="1" ht="13" x14ac:dyDescent="0.3">
      <c r="A87" s="333"/>
      <c r="B87" s="494"/>
      <c r="C87" s="495"/>
      <c r="D87" s="496"/>
      <c r="E87" s="495"/>
      <c r="F87" s="497"/>
      <c r="K87" s="517"/>
      <c r="L87" s="511">
        <f t="shared" si="1"/>
        <v>85</v>
      </c>
      <c r="M87" s="512" t="s">
        <v>353</v>
      </c>
      <c r="N87" s="513">
        <v>176</v>
      </c>
      <c r="O87" s="512" t="s">
        <v>129</v>
      </c>
      <c r="P87" s="512" t="s">
        <v>493</v>
      </c>
      <c r="Q87" s="514">
        <v>0.97030000000000005</v>
      </c>
      <c r="R87" s="513">
        <v>0</v>
      </c>
      <c r="S87" s="513">
        <v>0</v>
      </c>
      <c r="T87" s="517"/>
    </row>
    <row r="88" spans="1:20" s="331" customFormat="1" ht="13.5" thickBot="1" x14ac:dyDescent="0.35">
      <c r="A88" s="337" t="s">
        <v>242</v>
      </c>
      <c r="B88" s="578">
        <f ca="1">(B84+E84)/B19</f>
        <v>0.37096774193548387</v>
      </c>
      <c r="C88" s="579"/>
      <c r="D88" s="579"/>
      <c r="E88" s="579"/>
      <c r="F88" s="580"/>
      <c r="K88" s="517"/>
      <c r="L88" s="511">
        <f t="shared" si="1"/>
        <v>86</v>
      </c>
      <c r="M88" s="512" t="s">
        <v>354</v>
      </c>
      <c r="N88" s="513">
        <v>248</v>
      </c>
      <c r="O88" s="512" t="s">
        <v>129</v>
      </c>
      <c r="P88" s="512" t="s">
        <v>494</v>
      </c>
      <c r="Q88" s="514">
        <v>0.97030000000000005</v>
      </c>
      <c r="R88" s="513">
        <v>0</v>
      </c>
      <c r="S88" s="513">
        <v>0</v>
      </c>
      <c r="T88" s="517"/>
    </row>
    <row r="89" spans="1:20" ht="13" thickTop="1" x14ac:dyDescent="0.25">
      <c r="L89" s="511">
        <f t="shared" si="1"/>
        <v>87</v>
      </c>
      <c r="M89" s="512" t="s">
        <v>355</v>
      </c>
      <c r="N89" s="513">
        <v>152</v>
      </c>
      <c r="O89" s="512" t="s">
        <v>129</v>
      </c>
      <c r="P89" s="512" t="s">
        <v>495</v>
      </c>
      <c r="Q89" s="514">
        <v>0.97030000000000005</v>
      </c>
      <c r="R89" s="513">
        <v>0</v>
      </c>
      <c r="S89" s="513">
        <v>0</v>
      </c>
    </row>
    <row r="90" spans="1:20" x14ac:dyDescent="0.25">
      <c r="L90" s="511">
        <f t="shared" si="1"/>
        <v>88</v>
      </c>
      <c r="M90" s="512" t="s">
        <v>356</v>
      </c>
      <c r="N90" s="513">
        <v>304</v>
      </c>
      <c r="O90" s="512" t="s">
        <v>129</v>
      </c>
      <c r="P90" s="512" t="s">
        <v>496</v>
      </c>
      <c r="Q90" s="514">
        <v>0.97030000000000005</v>
      </c>
      <c r="R90" s="513">
        <v>0</v>
      </c>
      <c r="S90" s="513">
        <v>0</v>
      </c>
    </row>
    <row r="91" spans="1:20" x14ac:dyDescent="0.25">
      <c r="L91" s="511">
        <v>87</v>
      </c>
      <c r="M91" s="512" t="s">
        <v>651</v>
      </c>
      <c r="N91" s="513">
        <v>674</v>
      </c>
      <c r="O91" s="512" t="s">
        <v>129</v>
      </c>
      <c r="P91" s="512" t="s">
        <v>700</v>
      </c>
      <c r="Q91" s="514">
        <v>0.97030000000000005</v>
      </c>
      <c r="R91" s="513">
        <v>0</v>
      </c>
      <c r="S91" s="513">
        <v>0</v>
      </c>
    </row>
    <row r="92" spans="1:20" x14ac:dyDescent="0.25">
      <c r="L92" s="511">
        <v>88</v>
      </c>
      <c r="M92" s="512" t="s">
        <v>357</v>
      </c>
      <c r="N92" s="513">
        <v>60</v>
      </c>
      <c r="O92" s="512" t="s">
        <v>129</v>
      </c>
      <c r="P92" s="512" t="s">
        <v>497</v>
      </c>
      <c r="Q92" s="514">
        <v>0.97030000000000005</v>
      </c>
      <c r="R92" s="513">
        <v>0</v>
      </c>
      <c r="S92" s="513">
        <v>0</v>
      </c>
    </row>
    <row r="93" spans="1:20" x14ac:dyDescent="0.25">
      <c r="L93" s="511">
        <f t="shared" si="1"/>
        <v>89</v>
      </c>
      <c r="M93" s="512" t="s">
        <v>358</v>
      </c>
      <c r="N93" s="513">
        <v>158</v>
      </c>
      <c r="O93" s="512" t="s">
        <v>129</v>
      </c>
      <c r="P93" s="512" t="s">
        <v>498</v>
      </c>
      <c r="Q93" s="514">
        <v>0.97030000000000005</v>
      </c>
      <c r="R93" s="513">
        <v>0</v>
      </c>
      <c r="S93" s="513">
        <v>0</v>
      </c>
    </row>
    <row r="94" spans="1:20" x14ac:dyDescent="0.25">
      <c r="L94" s="511">
        <v>90</v>
      </c>
      <c r="M94" s="512" t="s">
        <v>652</v>
      </c>
      <c r="N94" s="513">
        <v>814</v>
      </c>
      <c r="O94" s="512" t="s">
        <v>129</v>
      </c>
      <c r="P94" s="512" t="s">
        <v>701</v>
      </c>
      <c r="Q94" s="514">
        <v>0.97030000000000005</v>
      </c>
      <c r="R94" s="513">
        <v>0</v>
      </c>
      <c r="S94" s="513">
        <v>0</v>
      </c>
    </row>
    <row r="95" spans="1:20" x14ac:dyDescent="0.25">
      <c r="L95" s="511">
        <v>91</v>
      </c>
      <c r="M95" s="512" t="s">
        <v>359</v>
      </c>
      <c r="N95" s="513">
        <v>330</v>
      </c>
      <c r="O95" s="512" t="s">
        <v>129</v>
      </c>
      <c r="P95" s="512" t="s">
        <v>499</v>
      </c>
      <c r="Q95" s="514">
        <v>0.97030000000000005</v>
      </c>
      <c r="R95" s="513">
        <v>0</v>
      </c>
      <c r="S95" s="513">
        <v>0</v>
      </c>
    </row>
    <row r="96" spans="1:20" x14ac:dyDescent="0.25">
      <c r="C96" s="28"/>
      <c r="D96" s="28"/>
      <c r="L96" s="511">
        <v>92</v>
      </c>
      <c r="M96" s="512" t="s">
        <v>653</v>
      </c>
      <c r="N96" s="513">
        <v>60</v>
      </c>
      <c r="O96" s="512" t="s">
        <v>129</v>
      </c>
      <c r="P96" s="512" t="s">
        <v>654</v>
      </c>
      <c r="Q96" s="514">
        <v>0.97030000000000005</v>
      </c>
      <c r="R96" s="513">
        <v>0</v>
      </c>
      <c r="S96" s="513">
        <v>0</v>
      </c>
    </row>
    <row r="97" spans="1:19" x14ac:dyDescent="0.25">
      <c r="C97" s="28"/>
      <c r="D97" s="28"/>
      <c r="L97" s="511">
        <f t="shared" si="1"/>
        <v>93</v>
      </c>
      <c r="M97" s="512" t="s">
        <v>360</v>
      </c>
      <c r="N97" s="513">
        <v>1300</v>
      </c>
      <c r="O97" s="512" t="s">
        <v>130</v>
      </c>
      <c r="P97" s="512" t="s">
        <v>500</v>
      </c>
      <c r="Q97" s="514">
        <v>1.0341</v>
      </c>
      <c r="R97" s="513">
        <v>0</v>
      </c>
      <c r="S97" s="513">
        <v>0</v>
      </c>
    </row>
    <row r="98" spans="1:19" ht="13" x14ac:dyDescent="0.3">
      <c r="A98" s="338"/>
      <c r="B98" s="313"/>
      <c r="C98" s="28"/>
      <c r="D98" s="581"/>
      <c r="E98" s="581"/>
      <c r="F98" s="581"/>
      <c r="G98" s="581"/>
      <c r="H98" s="581"/>
      <c r="I98" s="581"/>
      <c r="J98" s="581"/>
      <c r="K98" s="518"/>
      <c r="L98" s="511">
        <v>94</v>
      </c>
      <c r="M98" s="512" t="s">
        <v>655</v>
      </c>
      <c r="N98" s="513">
        <v>36</v>
      </c>
      <c r="O98" s="512" t="s">
        <v>130</v>
      </c>
      <c r="P98" s="512" t="s">
        <v>702</v>
      </c>
      <c r="Q98" s="514">
        <v>1.0341</v>
      </c>
      <c r="R98" s="513">
        <v>0</v>
      </c>
      <c r="S98" s="513">
        <v>0</v>
      </c>
    </row>
    <row r="99" spans="1:19" x14ac:dyDescent="0.25">
      <c r="A99" s="339" t="s">
        <v>243</v>
      </c>
      <c r="B99" s="340">
        <f>B55+E55</f>
        <v>120</v>
      </c>
      <c r="C99" s="28"/>
      <c r="D99" s="567" t="s">
        <v>244</v>
      </c>
      <c r="E99" s="567"/>
      <c r="F99" s="567"/>
      <c r="G99" s="567"/>
      <c r="H99" s="567"/>
      <c r="I99" s="567"/>
      <c r="J99" s="567"/>
      <c r="K99" s="28">
        <f>B83+E83</f>
        <v>129</v>
      </c>
      <c r="L99" s="511">
        <v>95</v>
      </c>
      <c r="M99" s="512" t="s">
        <v>361</v>
      </c>
      <c r="N99" s="513">
        <v>246</v>
      </c>
      <c r="O99" s="512" t="s">
        <v>130</v>
      </c>
      <c r="P99" s="512" t="s">
        <v>501</v>
      </c>
      <c r="Q99" s="514">
        <v>1.0341</v>
      </c>
      <c r="R99" s="513">
        <v>4645209</v>
      </c>
      <c r="S99" s="513">
        <v>14076</v>
      </c>
    </row>
    <row r="100" spans="1:19" x14ac:dyDescent="0.25">
      <c r="A100" s="341" t="s">
        <v>245</v>
      </c>
      <c r="B100" s="313">
        <f>B28+B29+B30+B31+E28+E29+E30+E31</f>
        <v>105</v>
      </c>
      <c r="C100" s="28"/>
      <c r="D100" s="568" t="s">
        <v>246</v>
      </c>
      <c r="E100" s="569"/>
      <c r="F100" s="569"/>
      <c r="G100" s="569"/>
      <c r="H100" s="569"/>
      <c r="I100" s="569"/>
      <c r="J100" s="570"/>
      <c r="K100" s="518">
        <f>B61+B62+B63+B64+E61+E62+E63+E64</f>
        <v>114</v>
      </c>
      <c r="L100" s="511">
        <f t="shared" si="1"/>
        <v>96</v>
      </c>
      <c r="M100" s="512" t="s">
        <v>362</v>
      </c>
      <c r="N100" s="513">
        <v>674</v>
      </c>
      <c r="O100" s="512" t="s">
        <v>130</v>
      </c>
      <c r="P100" s="512" t="s">
        <v>502</v>
      </c>
      <c r="Q100" s="514">
        <v>1.0341</v>
      </c>
      <c r="R100" s="513">
        <v>5704271</v>
      </c>
      <c r="S100" s="513">
        <v>12374</v>
      </c>
    </row>
    <row r="101" spans="1:19" x14ac:dyDescent="0.25">
      <c r="A101" s="341" t="s">
        <v>280</v>
      </c>
      <c r="B101" s="313">
        <f>B34+E34+B35+E35+B37+E37+B39+E39</f>
        <v>0</v>
      </c>
      <c r="C101" s="28"/>
      <c r="D101" s="341" t="s">
        <v>281</v>
      </c>
      <c r="E101" s="341"/>
      <c r="F101" s="500"/>
      <c r="G101" s="500"/>
      <c r="H101" s="500"/>
      <c r="I101" s="500"/>
      <c r="J101" s="506"/>
      <c r="K101" s="518">
        <f>B67+B68+B69+B70+E67+E68+E69+E70</f>
        <v>0</v>
      </c>
      <c r="L101" s="511">
        <f t="shared" si="1"/>
        <v>97</v>
      </c>
      <c r="M101" s="512" t="s">
        <v>605</v>
      </c>
      <c r="N101" s="513">
        <v>4772</v>
      </c>
      <c r="O101" s="512" t="s">
        <v>130</v>
      </c>
      <c r="P101" s="512" t="s">
        <v>606</v>
      </c>
      <c r="Q101" s="514">
        <v>1.0341</v>
      </c>
      <c r="R101" s="513">
        <v>0</v>
      </c>
      <c r="S101" s="513">
        <v>0</v>
      </c>
    </row>
    <row r="102" spans="1:19" x14ac:dyDescent="0.25">
      <c r="A102" s="342" t="s">
        <v>247</v>
      </c>
      <c r="B102" s="343">
        <f>B42+B43+B44+E42+E43+E44</f>
        <v>15</v>
      </c>
      <c r="C102" s="28"/>
      <c r="D102" s="563" t="s">
        <v>248</v>
      </c>
      <c r="E102" s="563"/>
      <c r="F102" s="563"/>
      <c r="G102" s="563"/>
      <c r="H102" s="563"/>
      <c r="I102" s="563"/>
      <c r="J102" s="563"/>
      <c r="K102" s="519">
        <f>B73+B74+B75+E73+E74+E75</f>
        <v>15</v>
      </c>
      <c r="L102" s="511">
        <f t="shared" si="1"/>
        <v>98</v>
      </c>
      <c r="M102" s="512" t="s">
        <v>363</v>
      </c>
      <c r="N102" s="513">
        <v>4772</v>
      </c>
      <c r="O102" s="512" t="s">
        <v>130</v>
      </c>
      <c r="P102" s="512" t="s">
        <v>187</v>
      </c>
      <c r="Q102" s="514">
        <v>1.0341</v>
      </c>
      <c r="R102" s="513">
        <v>51762478</v>
      </c>
      <c r="S102" s="513">
        <v>12570</v>
      </c>
    </row>
    <row r="103" spans="1:19" x14ac:dyDescent="0.25">
      <c r="A103" s="342" t="s">
        <v>249</v>
      </c>
      <c r="B103" s="343">
        <f>B47+B48+B49+B50+E47+E48+E49+E50</f>
        <v>0</v>
      </c>
      <c r="C103" s="28"/>
      <c r="D103" s="563" t="s">
        <v>250</v>
      </c>
      <c r="E103" s="563"/>
      <c r="F103" s="563"/>
      <c r="G103" s="563"/>
      <c r="H103" s="563"/>
      <c r="I103" s="563"/>
      <c r="J103" s="563"/>
      <c r="K103" s="519">
        <f>B78+B79+B80+B81+E78+E79+E80+E81</f>
        <v>0</v>
      </c>
      <c r="L103" s="511">
        <f t="shared" si="1"/>
        <v>99</v>
      </c>
      <c r="M103" s="512" t="s">
        <v>364</v>
      </c>
      <c r="N103" s="513">
        <v>622</v>
      </c>
      <c r="O103" s="512" t="s">
        <v>130</v>
      </c>
      <c r="P103" s="512" t="s">
        <v>503</v>
      </c>
      <c r="Q103" s="514">
        <v>1.0341</v>
      </c>
      <c r="R103" s="513">
        <v>0</v>
      </c>
      <c r="S103" s="513">
        <v>0</v>
      </c>
    </row>
    <row r="104" spans="1:19" x14ac:dyDescent="0.25">
      <c r="A104" s="344" t="s">
        <v>251</v>
      </c>
      <c r="B104" s="345">
        <f>(B103+B102)/B99</f>
        <v>0.125</v>
      </c>
      <c r="C104" s="28"/>
      <c r="D104" s="571" t="s">
        <v>252</v>
      </c>
      <c r="E104" s="571"/>
      <c r="F104" s="571"/>
      <c r="G104" s="571"/>
      <c r="H104" s="571"/>
      <c r="I104" s="571"/>
      <c r="J104" s="571"/>
      <c r="K104" s="520">
        <f>(K103+K102)/K99</f>
        <v>0.11627906976744186</v>
      </c>
      <c r="L104" s="511">
        <f t="shared" si="1"/>
        <v>100</v>
      </c>
      <c r="M104" s="512" t="s">
        <v>607</v>
      </c>
      <c r="N104" s="513">
        <v>4772</v>
      </c>
      <c r="O104" s="512" t="s">
        <v>130</v>
      </c>
      <c r="P104" s="512" t="s">
        <v>608</v>
      </c>
      <c r="Q104" s="514">
        <v>1.0341</v>
      </c>
      <c r="R104" s="513">
        <v>0</v>
      </c>
      <c r="S104" s="513">
        <v>0</v>
      </c>
    </row>
    <row r="105" spans="1:19" x14ac:dyDescent="0.25">
      <c r="A105" s="342"/>
      <c r="B105" s="343"/>
      <c r="C105" s="28"/>
      <c r="D105" s="563"/>
      <c r="E105" s="563"/>
      <c r="F105" s="563"/>
      <c r="G105" s="563"/>
      <c r="H105" s="563"/>
      <c r="I105" s="563"/>
      <c r="J105" s="563"/>
      <c r="K105" s="519"/>
      <c r="L105" s="511">
        <f t="shared" si="1"/>
        <v>101</v>
      </c>
      <c r="M105" s="512" t="s">
        <v>365</v>
      </c>
      <c r="N105" s="513">
        <v>1572</v>
      </c>
      <c r="O105" s="512" t="s">
        <v>130</v>
      </c>
      <c r="P105" s="512" t="s">
        <v>188</v>
      </c>
      <c r="Q105" s="514">
        <v>1.0341</v>
      </c>
      <c r="R105" s="513">
        <v>19409529</v>
      </c>
      <c r="S105" s="513">
        <v>10904</v>
      </c>
    </row>
    <row r="106" spans="1:19" x14ac:dyDescent="0.25">
      <c r="A106" s="342" t="s">
        <v>253</v>
      </c>
      <c r="B106" s="343">
        <f>B28+E28+B31+E31+B42+E42+B44+E44+B47+E47+B50+E50+B34+E34+B39+E39</f>
        <v>103</v>
      </c>
      <c r="D106" s="563" t="s">
        <v>254</v>
      </c>
      <c r="E106" s="563"/>
      <c r="F106" s="563"/>
      <c r="G106" s="563"/>
      <c r="H106" s="563"/>
      <c r="I106" s="563"/>
      <c r="J106" s="563"/>
      <c r="K106" s="507">
        <f>B61+E61+B64+E64+B73+E73+B75+E75+B78+E78+B81+E81+B67+E67+B70+E70</f>
        <v>92</v>
      </c>
      <c r="L106" s="511">
        <f t="shared" si="1"/>
        <v>102</v>
      </c>
      <c r="M106" s="512" t="s">
        <v>366</v>
      </c>
      <c r="N106" s="513">
        <v>930</v>
      </c>
      <c r="O106" s="512" t="s">
        <v>130</v>
      </c>
      <c r="P106" s="512" t="s">
        <v>504</v>
      </c>
      <c r="Q106" s="514">
        <v>1.0341</v>
      </c>
      <c r="R106" s="513">
        <v>13625808</v>
      </c>
      <c r="S106" s="513">
        <v>12723</v>
      </c>
    </row>
    <row r="107" spans="1:19" x14ac:dyDescent="0.25">
      <c r="A107" s="342" t="s">
        <v>255</v>
      </c>
      <c r="B107" s="343">
        <f>B29+E29+B43+E43+B48+E48+B35+E35</f>
        <v>9</v>
      </c>
      <c r="D107" s="563" t="s">
        <v>256</v>
      </c>
      <c r="E107" s="563"/>
      <c r="F107" s="563"/>
      <c r="G107" s="563"/>
      <c r="H107" s="563"/>
      <c r="I107" s="563"/>
      <c r="J107" s="563"/>
      <c r="K107" s="507">
        <f>B62+E62+B74+E74+B79+E79+B68+E68</f>
        <v>28</v>
      </c>
      <c r="L107" s="511">
        <f t="shared" si="1"/>
        <v>103</v>
      </c>
      <c r="M107" s="512" t="s">
        <v>637</v>
      </c>
      <c r="N107" s="513">
        <v>38</v>
      </c>
      <c r="O107" s="512" t="s">
        <v>122</v>
      </c>
      <c r="P107" s="512" t="s">
        <v>638</v>
      </c>
      <c r="Q107" s="514">
        <v>1.0084</v>
      </c>
      <c r="R107" s="513">
        <v>0</v>
      </c>
      <c r="S107" s="513">
        <v>0</v>
      </c>
    </row>
    <row r="108" spans="1:19" ht="13" x14ac:dyDescent="0.3">
      <c r="A108" s="342" t="s">
        <v>257</v>
      </c>
      <c r="B108" s="343">
        <f>B30+E30+B49+E49+B37+E37</f>
        <v>8</v>
      </c>
      <c r="C108" s="489"/>
      <c r="D108" s="563" t="s">
        <v>258</v>
      </c>
      <c r="E108" s="563"/>
      <c r="F108" s="563"/>
      <c r="G108" s="563"/>
      <c r="H108" s="563"/>
      <c r="I108" s="563"/>
      <c r="J108" s="563"/>
      <c r="K108" s="507">
        <f>B63+E63+B80+E80+B69+E69</f>
        <v>9</v>
      </c>
      <c r="L108" s="511">
        <f t="shared" si="1"/>
        <v>104</v>
      </c>
      <c r="M108" s="512" t="s">
        <v>367</v>
      </c>
      <c r="N108" s="513">
        <v>62</v>
      </c>
      <c r="O108" s="512" t="s">
        <v>122</v>
      </c>
      <c r="P108" s="512" t="s">
        <v>505</v>
      </c>
      <c r="Q108" s="514">
        <v>1.0084</v>
      </c>
      <c r="R108" s="513">
        <v>0</v>
      </c>
      <c r="S108" s="513">
        <v>0</v>
      </c>
    </row>
    <row r="109" spans="1:19" ht="13" x14ac:dyDescent="0.3">
      <c r="A109" s="342" t="s">
        <v>259</v>
      </c>
      <c r="B109" s="347">
        <f>(B107/(B107+B108))</f>
        <v>0.52941176470588236</v>
      </c>
      <c r="C109" s="489"/>
      <c r="D109" s="563" t="s">
        <v>260</v>
      </c>
      <c r="E109" s="563"/>
      <c r="F109" s="563"/>
      <c r="G109" s="563"/>
      <c r="H109" s="563"/>
      <c r="I109" s="563"/>
      <c r="J109" s="563"/>
      <c r="K109" s="521">
        <f>(K107/(K107+K108))</f>
        <v>0.7567567567567568</v>
      </c>
      <c r="L109" s="511">
        <f t="shared" si="1"/>
        <v>105</v>
      </c>
      <c r="M109" s="512" t="s">
        <v>703</v>
      </c>
      <c r="N109" s="513">
        <v>90</v>
      </c>
      <c r="O109" s="512" t="s">
        <v>122</v>
      </c>
      <c r="P109" s="512" t="s">
        <v>704</v>
      </c>
      <c r="Q109" s="514">
        <v>1.0084</v>
      </c>
      <c r="R109" s="513">
        <v>0</v>
      </c>
      <c r="S109" s="513">
        <v>0</v>
      </c>
    </row>
    <row r="110" spans="1:19" ht="13" x14ac:dyDescent="0.3">
      <c r="A110" s="342"/>
      <c r="B110" s="343"/>
      <c r="C110" s="489"/>
      <c r="D110" s="563"/>
      <c r="E110" s="563"/>
      <c r="F110" s="563"/>
      <c r="G110" s="563"/>
      <c r="H110" s="563"/>
      <c r="I110" s="563"/>
      <c r="J110" s="563"/>
      <c r="L110" s="511">
        <v>106</v>
      </c>
      <c r="M110" s="512" t="s">
        <v>368</v>
      </c>
      <c r="N110" s="513">
        <v>424</v>
      </c>
      <c r="O110" s="512" t="s">
        <v>123</v>
      </c>
      <c r="P110" s="512" t="s">
        <v>506</v>
      </c>
      <c r="Q110" s="514">
        <v>1.0086999999999999</v>
      </c>
      <c r="R110" s="513">
        <v>0</v>
      </c>
      <c r="S110" s="513">
        <v>0</v>
      </c>
    </row>
    <row r="111" spans="1:19" ht="13" x14ac:dyDescent="0.3">
      <c r="A111" s="346" t="s">
        <v>261</v>
      </c>
      <c r="B111" s="348">
        <f>'Table 2 Capacity'!E183</f>
        <v>8</v>
      </c>
      <c r="C111" s="489"/>
      <c r="D111" s="564" t="s">
        <v>262</v>
      </c>
      <c r="E111" s="565"/>
      <c r="F111" s="565"/>
      <c r="G111" s="565"/>
      <c r="H111" s="565"/>
      <c r="I111" s="565"/>
      <c r="J111" s="566"/>
      <c r="K111" s="522">
        <f>'Table 2 Capacity'!H183</f>
        <v>8</v>
      </c>
      <c r="L111" s="511">
        <v>107</v>
      </c>
      <c r="M111" s="512" t="s">
        <v>369</v>
      </c>
      <c r="N111" s="513">
        <v>2516</v>
      </c>
      <c r="O111" s="512" t="s">
        <v>123</v>
      </c>
      <c r="P111" s="512" t="s">
        <v>507</v>
      </c>
      <c r="Q111" s="514">
        <v>1.0086999999999999</v>
      </c>
      <c r="R111" s="513">
        <v>26396927</v>
      </c>
      <c r="S111" s="513">
        <v>12997</v>
      </c>
    </row>
    <row r="112" spans="1:19" ht="13" x14ac:dyDescent="0.3">
      <c r="C112" s="489"/>
      <c r="L112" s="511">
        <f t="shared" si="1"/>
        <v>108</v>
      </c>
      <c r="M112" s="512" t="s">
        <v>370</v>
      </c>
      <c r="N112" s="513">
        <v>526</v>
      </c>
      <c r="O112" s="512" t="s">
        <v>131</v>
      </c>
      <c r="P112" s="512" t="s">
        <v>508</v>
      </c>
      <c r="Q112" s="514">
        <v>1.0045999999999999</v>
      </c>
      <c r="R112" s="513">
        <v>0</v>
      </c>
      <c r="S112" s="513">
        <v>0</v>
      </c>
    </row>
    <row r="113" spans="3:19" ht="13" x14ac:dyDescent="0.3">
      <c r="C113" s="489"/>
      <c r="D113" s="562" t="s">
        <v>263</v>
      </c>
      <c r="E113" s="562"/>
      <c r="F113" s="562"/>
      <c r="G113" s="562"/>
      <c r="H113" s="562"/>
      <c r="I113" s="562"/>
      <c r="J113" s="562"/>
      <c r="K113" s="507">
        <f ca="1">B19</f>
        <v>248</v>
      </c>
      <c r="L113" s="511">
        <f t="shared" si="1"/>
        <v>109</v>
      </c>
      <c r="M113" s="512" t="s">
        <v>371</v>
      </c>
      <c r="N113" s="513">
        <v>108</v>
      </c>
      <c r="O113" s="512" t="s">
        <v>131</v>
      </c>
      <c r="P113" s="512" t="s">
        <v>509</v>
      </c>
      <c r="Q113" s="514">
        <v>1.0045999999999999</v>
      </c>
      <c r="R113" s="513">
        <v>0</v>
      </c>
      <c r="S113" s="513">
        <v>0</v>
      </c>
    </row>
    <row r="114" spans="3:19" ht="13" x14ac:dyDescent="0.3">
      <c r="C114" s="489"/>
      <c r="D114" s="562" t="s">
        <v>264</v>
      </c>
      <c r="E114" s="562"/>
      <c r="F114" s="562"/>
      <c r="G114" s="562"/>
      <c r="H114" s="562"/>
      <c r="I114" s="562"/>
      <c r="J114" s="562"/>
      <c r="K114" s="523">
        <f ca="1">B88</f>
        <v>0.37096774193548387</v>
      </c>
      <c r="L114" s="511">
        <f t="shared" si="1"/>
        <v>110</v>
      </c>
      <c r="M114" s="512" t="s">
        <v>372</v>
      </c>
      <c r="N114" s="513">
        <v>1220</v>
      </c>
      <c r="O114" s="512" t="s">
        <v>131</v>
      </c>
      <c r="P114" s="512" t="s">
        <v>510</v>
      </c>
      <c r="Q114" s="514">
        <v>1.0045999999999999</v>
      </c>
      <c r="R114" s="513">
        <v>16496280</v>
      </c>
      <c r="S114" s="513">
        <v>13208</v>
      </c>
    </row>
    <row r="115" spans="3:19" ht="13" x14ac:dyDescent="0.3">
      <c r="C115" s="489"/>
      <c r="L115" s="511">
        <f t="shared" si="1"/>
        <v>111</v>
      </c>
      <c r="M115" s="512" t="s">
        <v>373</v>
      </c>
      <c r="N115" s="513">
        <v>740</v>
      </c>
      <c r="O115" s="512" t="s">
        <v>131</v>
      </c>
      <c r="P115" s="512" t="s">
        <v>511</v>
      </c>
      <c r="Q115" s="514">
        <v>1.0045999999999999</v>
      </c>
      <c r="R115" s="513">
        <v>0</v>
      </c>
      <c r="S115" s="513">
        <v>0</v>
      </c>
    </row>
    <row r="116" spans="3:19" ht="13" x14ac:dyDescent="0.3">
      <c r="C116" s="489"/>
      <c r="L116" s="511">
        <f t="shared" si="1"/>
        <v>112</v>
      </c>
      <c r="M116" s="512" t="s">
        <v>374</v>
      </c>
      <c r="N116" s="513">
        <v>1524</v>
      </c>
      <c r="O116" s="512" t="s">
        <v>131</v>
      </c>
      <c r="P116" s="512" t="s">
        <v>512</v>
      </c>
      <c r="Q116" s="514">
        <v>1.0045999999999999</v>
      </c>
      <c r="R116" s="513">
        <v>16487616</v>
      </c>
      <c r="S116" s="513">
        <v>13914</v>
      </c>
    </row>
    <row r="117" spans="3:19" ht="13" x14ac:dyDescent="0.3">
      <c r="C117" s="489"/>
      <c r="L117" s="511">
        <f t="shared" si="1"/>
        <v>113</v>
      </c>
      <c r="M117" s="512" t="s">
        <v>375</v>
      </c>
      <c r="N117" s="513">
        <v>974</v>
      </c>
      <c r="O117" s="512" t="s">
        <v>131</v>
      </c>
      <c r="P117" s="512" t="s">
        <v>513</v>
      </c>
      <c r="Q117" s="514">
        <v>1.0045999999999999</v>
      </c>
      <c r="R117" s="513">
        <v>0</v>
      </c>
      <c r="S117" s="513">
        <v>0</v>
      </c>
    </row>
    <row r="118" spans="3:19" x14ac:dyDescent="0.25">
      <c r="C118" s="349"/>
      <c r="L118" s="511">
        <f t="shared" si="1"/>
        <v>114</v>
      </c>
      <c r="M118" s="512" t="s">
        <v>376</v>
      </c>
      <c r="N118" s="513">
        <v>714</v>
      </c>
      <c r="O118" s="512" t="s">
        <v>131</v>
      </c>
      <c r="P118" s="512" t="s">
        <v>514</v>
      </c>
      <c r="Q118" s="514">
        <v>1.0045999999999999</v>
      </c>
      <c r="R118" s="513">
        <v>0</v>
      </c>
      <c r="S118" s="513">
        <v>0</v>
      </c>
    </row>
    <row r="119" spans="3:19" x14ac:dyDescent="0.25">
      <c r="C119" s="349"/>
      <c r="L119" s="511">
        <f t="shared" si="1"/>
        <v>115</v>
      </c>
      <c r="M119" s="512" t="s">
        <v>377</v>
      </c>
      <c r="N119" s="513">
        <v>128</v>
      </c>
      <c r="O119" s="512" t="s">
        <v>131</v>
      </c>
      <c r="P119" s="512" t="s">
        <v>515</v>
      </c>
      <c r="Q119" s="514">
        <v>1.0045999999999999</v>
      </c>
      <c r="R119" s="513">
        <v>0</v>
      </c>
      <c r="S119" s="513">
        <v>0</v>
      </c>
    </row>
    <row r="120" spans="3:19" ht="13" x14ac:dyDescent="0.3">
      <c r="C120" s="489"/>
      <c r="L120" s="511">
        <f t="shared" si="1"/>
        <v>116</v>
      </c>
      <c r="M120" s="512" t="s">
        <v>378</v>
      </c>
      <c r="N120" s="513">
        <v>292</v>
      </c>
      <c r="O120" s="512" t="s">
        <v>131</v>
      </c>
      <c r="P120" s="512" t="s">
        <v>516</v>
      </c>
      <c r="Q120" s="514">
        <v>1.0045999999999999</v>
      </c>
      <c r="R120" s="513">
        <v>0</v>
      </c>
      <c r="S120" s="513">
        <v>0</v>
      </c>
    </row>
    <row r="121" spans="3:19" ht="13" x14ac:dyDescent="0.3">
      <c r="C121" s="489"/>
      <c r="L121" s="511">
        <f t="shared" si="1"/>
        <v>117</v>
      </c>
      <c r="M121" s="515" t="s">
        <v>379</v>
      </c>
      <c r="N121" s="513">
        <v>246</v>
      </c>
      <c r="O121" s="515" t="s">
        <v>132</v>
      </c>
      <c r="P121" s="515" t="s">
        <v>517</v>
      </c>
      <c r="Q121" s="514">
        <v>0.99529999999999996</v>
      </c>
      <c r="R121" s="513">
        <v>7811335</v>
      </c>
      <c r="S121" s="513">
        <v>15286</v>
      </c>
    </row>
    <row r="122" spans="3:19" ht="13" x14ac:dyDescent="0.3">
      <c r="C122" s="489"/>
      <c r="L122" s="511">
        <f t="shared" si="1"/>
        <v>118</v>
      </c>
      <c r="M122" s="512" t="s">
        <v>380</v>
      </c>
      <c r="N122" s="513">
        <v>48</v>
      </c>
      <c r="O122" s="512" t="s">
        <v>132</v>
      </c>
      <c r="P122" s="512" t="s">
        <v>518</v>
      </c>
      <c r="Q122" s="514">
        <v>0.99529999999999996</v>
      </c>
      <c r="R122" s="513">
        <v>0</v>
      </c>
      <c r="S122" s="513">
        <v>0</v>
      </c>
    </row>
    <row r="123" spans="3:19" ht="13" x14ac:dyDescent="0.3">
      <c r="C123" s="489"/>
      <c r="L123" s="511">
        <f t="shared" si="1"/>
        <v>119</v>
      </c>
      <c r="M123" s="512" t="s">
        <v>381</v>
      </c>
      <c r="N123" s="513">
        <v>32</v>
      </c>
      <c r="O123" s="512" t="s">
        <v>132</v>
      </c>
      <c r="P123" s="512" t="s">
        <v>519</v>
      </c>
      <c r="Q123" s="514">
        <v>0.99529999999999996</v>
      </c>
      <c r="R123" s="513">
        <v>0</v>
      </c>
      <c r="S123" s="513">
        <v>0</v>
      </c>
    </row>
    <row r="124" spans="3:19" ht="13" x14ac:dyDescent="0.3">
      <c r="C124" s="489"/>
      <c r="L124" s="511">
        <f t="shared" si="1"/>
        <v>120</v>
      </c>
      <c r="M124" s="512" t="s">
        <v>382</v>
      </c>
      <c r="N124" s="513">
        <v>186</v>
      </c>
      <c r="O124" s="512" t="s">
        <v>132</v>
      </c>
      <c r="P124" s="512" t="s">
        <v>520</v>
      </c>
      <c r="Q124" s="514">
        <v>0.99529999999999996</v>
      </c>
      <c r="R124" s="513">
        <v>0</v>
      </c>
      <c r="S124" s="513">
        <v>0</v>
      </c>
    </row>
    <row r="125" spans="3:19" x14ac:dyDescent="0.25">
      <c r="C125" s="349"/>
      <c r="L125" s="511">
        <f t="shared" si="1"/>
        <v>121</v>
      </c>
      <c r="M125" s="512" t="s">
        <v>383</v>
      </c>
      <c r="N125" s="513">
        <v>40</v>
      </c>
      <c r="O125" s="512" t="s">
        <v>132</v>
      </c>
      <c r="P125" s="512" t="s">
        <v>521</v>
      </c>
      <c r="Q125" s="514">
        <v>0.99529999999999996</v>
      </c>
      <c r="R125" s="513">
        <v>0</v>
      </c>
      <c r="S125" s="513">
        <v>0</v>
      </c>
    </row>
    <row r="126" spans="3:19" x14ac:dyDescent="0.25">
      <c r="C126" s="349"/>
      <c r="L126" s="511">
        <f t="shared" si="1"/>
        <v>122</v>
      </c>
      <c r="M126" s="512" t="s">
        <v>384</v>
      </c>
      <c r="N126" s="513">
        <v>284</v>
      </c>
      <c r="O126" s="512" t="s">
        <v>132</v>
      </c>
      <c r="P126" s="512" t="s">
        <v>522</v>
      </c>
      <c r="Q126" s="514">
        <v>0.99529999999999996</v>
      </c>
      <c r="R126" s="513">
        <v>0</v>
      </c>
      <c r="S126" s="513">
        <v>0</v>
      </c>
    </row>
    <row r="127" spans="3:19" ht="13" x14ac:dyDescent="0.3">
      <c r="C127" s="489"/>
      <c r="L127" s="511">
        <f t="shared" si="1"/>
        <v>123</v>
      </c>
      <c r="M127" s="512" t="s">
        <v>385</v>
      </c>
      <c r="N127" s="513">
        <v>46</v>
      </c>
      <c r="O127" s="512" t="s">
        <v>132</v>
      </c>
      <c r="P127" s="512" t="s">
        <v>285</v>
      </c>
      <c r="Q127" s="514">
        <v>0.99529999999999996</v>
      </c>
      <c r="R127" s="513">
        <v>0</v>
      </c>
      <c r="S127" s="513">
        <v>0</v>
      </c>
    </row>
    <row r="128" spans="3:19" ht="13" x14ac:dyDescent="0.3">
      <c r="C128" s="489"/>
      <c r="L128" s="511">
        <f t="shared" si="1"/>
        <v>124</v>
      </c>
      <c r="M128" s="512" t="s">
        <v>386</v>
      </c>
      <c r="N128" s="513">
        <v>164</v>
      </c>
      <c r="O128" s="512" t="s">
        <v>132</v>
      </c>
      <c r="P128" s="512" t="s">
        <v>523</v>
      </c>
      <c r="Q128" s="514">
        <v>0.99529999999999996</v>
      </c>
      <c r="R128" s="513">
        <v>2737750</v>
      </c>
      <c r="S128" s="513">
        <v>11650</v>
      </c>
    </row>
    <row r="129" spans="3:19" ht="13" x14ac:dyDescent="0.3">
      <c r="C129" s="349"/>
      <c r="D129" s="349"/>
      <c r="E129" s="349"/>
      <c r="F129" s="349"/>
      <c r="G129" s="489"/>
      <c r="L129" s="511">
        <f t="shared" si="1"/>
        <v>125</v>
      </c>
      <c r="M129" s="512" t="s">
        <v>387</v>
      </c>
      <c r="N129" s="513">
        <v>94</v>
      </c>
      <c r="O129" s="512" t="s">
        <v>132</v>
      </c>
      <c r="P129" s="512" t="s">
        <v>524</v>
      </c>
      <c r="Q129" s="514">
        <v>0.99529999999999996</v>
      </c>
      <c r="R129" s="513">
        <v>0</v>
      </c>
      <c r="S129" s="513">
        <v>0</v>
      </c>
    </row>
    <row r="130" spans="3:19" ht="13" x14ac:dyDescent="0.3">
      <c r="C130" s="349"/>
      <c r="D130" s="489"/>
      <c r="E130" s="489"/>
      <c r="F130" s="489"/>
      <c r="G130" s="489"/>
      <c r="L130" s="511">
        <f t="shared" si="1"/>
        <v>126</v>
      </c>
      <c r="M130" s="512" t="s">
        <v>393</v>
      </c>
      <c r="N130" s="513">
        <v>14</v>
      </c>
      <c r="O130" s="512" t="s">
        <v>132</v>
      </c>
      <c r="P130" s="512" t="s">
        <v>530</v>
      </c>
      <c r="Q130" s="514">
        <v>0.99529999999999996</v>
      </c>
      <c r="R130" s="513">
        <v>0</v>
      </c>
      <c r="S130" s="513">
        <v>0</v>
      </c>
    </row>
    <row r="131" spans="3:19" ht="13" x14ac:dyDescent="0.3">
      <c r="C131" s="489"/>
      <c r="D131" s="489"/>
      <c r="E131" s="489"/>
      <c r="F131" s="489"/>
      <c r="G131" s="349"/>
      <c r="L131" s="511">
        <f t="shared" si="1"/>
        <v>127</v>
      </c>
      <c r="M131" s="512" t="s">
        <v>388</v>
      </c>
      <c r="N131" s="513">
        <v>638</v>
      </c>
      <c r="O131" s="512" t="s">
        <v>132</v>
      </c>
      <c r="P131" s="512" t="s">
        <v>525</v>
      </c>
      <c r="Q131" s="514">
        <v>0.99529999999999996</v>
      </c>
      <c r="R131" s="513">
        <v>8505768</v>
      </c>
      <c r="S131" s="513">
        <v>10488</v>
      </c>
    </row>
    <row r="132" spans="3:19" ht="13" x14ac:dyDescent="0.3">
      <c r="C132" s="489"/>
      <c r="D132" s="489"/>
      <c r="E132" s="489"/>
      <c r="F132" s="489"/>
      <c r="G132" s="349"/>
      <c r="L132" s="511">
        <f t="shared" si="1"/>
        <v>128</v>
      </c>
      <c r="M132" s="512" t="s">
        <v>639</v>
      </c>
      <c r="N132" s="513">
        <v>448</v>
      </c>
      <c r="O132" s="512" t="s">
        <v>132</v>
      </c>
      <c r="P132" s="512" t="s">
        <v>640</v>
      </c>
      <c r="Q132" s="514">
        <v>0.99529999999999996</v>
      </c>
      <c r="R132" s="513">
        <v>0</v>
      </c>
      <c r="S132" s="513">
        <v>0</v>
      </c>
    </row>
    <row r="133" spans="3:19" ht="13" x14ac:dyDescent="0.3">
      <c r="C133" s="489"/>
      <c r="D133" s="489"/>
      <c r="E133" s="489"/>
      <c r="F133" s="489"/>
      <c r="G133" s="489"/>
      <c r="L133" s="511">
        <f t="shared" si="1"/>
        <v>129</v>
      </c>
      <c r="M133" s="512" t="s">
        <v>389</v>
      </c>
      <c r="N133" s="513">
        <v>42</v>
      </c>
      <c r="O133" s="512" t="s">
        <v>132</v>
      </c>
      <c r="P133" s="512" t="s">
        <v>526</v>
      </c>
      <c r="Q133" s="514">
        <v>0.99529999999999996</v>
      </c>
      <c r="R133" s="513">
        <v>0</v>
      </c>
      <c r="S133" s="513">
        <v>0</v>
      </c>
    </row>
    <row r="134" spans="3:19" ht="13" x14ac:dyDescent="0.3">
      <c r="C134" s="489"/>
      <c r="D134" s="489"/>
      <c r="E134" s="489"/>
      <c r="F134" s="489"/>
      <c r="G134" s="489"/>
      <c r="L134" s="511">
        <f t="shared" si="1"/>
        <v>130</v>
      </c>
      <c r="M134" s="512" t="s">
        <v>390</v>
      </c>
      <c r="N134" s="513">
        <v>440</v>
      </c>
      <c r="O134" s="512" t="s">
        <v>132</v>
      </c>
      <c r="P134" s="512" t="s">
        <v>527</v>
      </c>
      <c r="Q134" s="514">
        <v>0.99529999999999996</v>
      </c>
      <c r="R134" s="513">
        <v>5156016</v>
      </c>
      <c r="S134" s="513">
        <v>10855</v>
      </c>
    </row>
    <row r="135" spans="3:19" ht="13" x14ac:dyDescent="0.3">
      <c r="C135" s="489"/>
      <c r="D135" s="349"/>
      <c r="E135" s="349"/>
      <c r="F135" s="349"/>
      <c r="G135" s="489"/>
      <c r="L135" s="511">
        <f t="shared" si="1"/>
        <v>131</v>
      </c>
      <c r="M135" s="512" t="s">
        <v>391</v>
      </c>
      <c r="N135" s="513">
        <v>386</v>
      </c>
      <c r="O135" s="512" t="s">
        <v>132</v>
      </c>
      <c r="P135" s="512" t="s">
        <v>528</v>
      </c>
      <c r="Q135" s="514">
        <v>0.99529999999999996</v>
      </c>
      <c r="R135" s="513">
        <v>0</v>
      </c>
      <c r="S135" s="513">
        <v>0</v>
      </c>
    </row>
    <row r="136" spans="3:19" ht="13" x14ac:dyDescent="0.3">
      <c r="C136" s="349"/>
      <c r="D136" s="349"/>
      <c r="E136" s="349"/>
      <c r="F136" s="349"/>
      <c r="G136" s="489"/>
      <c r="L136" s="511">
        <f t="shared" si="1"/>
        <v>132</v>
      </c>
      <c r="M136" s="512" t="s">
        <v>392</v>
      </c>
      <c r="N136" s="513">
        <v>214</v>
      </c>
      <c r="O136" s="512" t="s">
        <v>132</v>
      </c>
      <c r="P136" s="512" t="s">
        <v>529</v>
      </c>
      <c r="Q136" s="514">
        <v>0.99529999999999996</v>
      </c>
      <c r="R136" s="513">
        <v>0</v>
      </c>
      <c r="S136" s="513">
        <v>0</v>
      </c>
    </row>
    <row r="137" spans="3:19" ht="13" x14ac:dyDescent="0.3">
      <c r="C137" s="349"/>
      <c r="D137" s="349"/>
      <c r="E137" s="349"/>
      <c r="F137" s="349"/>
      <c r="G137" s="489"/>
      <c r="L137" s="511">
        <f t="shared" si="1"/>
        <v>133</v>
      </c>
      <c r="M137" s="512" t="s">
        <v>609</v>
      </c>
      <c r="N137" s="513">
        <v>214</v>
      </c>
      <c r="O137" s="512" t="s">
        <v>132</v>
      </c>
      <c r="P137" s="512" t="s">
        <v>610</v>
      </c>
      <c r="Q137" s="514">
        <v>0.99529999999999996</v>
      </c>
      <c r="R137" s="513">
        <v>0</v>
      </c>
      <c r="S137" s="513">
        <v>0</v>
      </c>
    </row>
    <row r="138" spans="3:19" x14ac:dyDescent="0.25">
      <c r="C138" s="349"/>
      <c r="G138" s="349"/>
      <c r="L138" s="511">
        <f t="shared" si="1"/>
        <v>134</v>
      </c>
      <c r="M138" s="512" t="s">
        <v>394</v>
      </c>
      <c r="N138" s="513">
        <v>102</v>
      </c>
      <c r="O138" s="512" t="s">
        <v>132</v>
      </c>
      <c r="P138" s="512" t="s">
        <v>289</v>
      </c>
      <c r="Q138" s="514">
        <v>0.99529999999999996</v>
      </c>
      <c r="R138" s="513">
        <v>0</v>
      </c>
      <c r="S138" s="513">
        <v>0</v>
      </c>
    </row>
    <row r="139" spans="3:19" x14ac:dyDescent="0.25">
      <c r="G139" s="349"/>
      <c r="L139" s="511">
        <f t="shared" si="1"/>
        <v>135</v>
      </c>
      <c r="M139" s="512" t="s">
        <v>395</v>
      </c>
      <c r="N139" s="513">
        <v>132</v>
      </c>
      <c r="O139" s="512" t="s">
        <v>133</v>
      </c>
      <c r="P139" s="512" t="s">
        <v>531</v>
      </c>
      <c r="Q139" s="514">
        <v>1.0179</v>
      </c>
      <c r="R139" s="513">
        <v>0</v>
      </c>
      <c r="S139" s="513">
        <v>0</v>
      </c>
    </row>
    <row r="140" spans="3:19" x14ac:dyDescent="0.25">
      <c r="G140" s="349"/>
      <c r="L140" s="511">
        <f t="shared" si="1"/>
        <v>136</v>
      </c>
      <c r="M140" s="512" t="s">
        <v>396</v>
      </c>
      <c r="N140" s="513">
        <v>334</v>
      </c>
      <c r="O140" s="512" t="s">
        <v>133</v>
      </c>
      <c r="P140" s="512" t="s">
        <v>532</v>
      </c>
      <c r="Q140" s="514">
        <v>1.0179</v>
      </c>
      <c r="R140" s="513">
        <v>0</v>
      </c>
      <c r="S140" s="513">
        <v>0</v>
      </c>
    </row>
    <row r="141" spans="3:19" x14ac:dyDescent="0.25">
      <c r="L141" s="511">
        <f t="shared" si="1"/>
        <v>137</v>
      </c>
      <c r="M141" s="512" t="s">
        <v>397</v>
      </c>
      <c r="N141" s="513">
        <v>660</v>
      </c>
      <c r="O141" s="512" t="s">
        <v>133</v>
      </c>
      <c r="P141" s="512" t="s">
        <v>287</v>
      </c>
      <c r="Q141" s="514">
        <v>1.0179</v>
      </c>
      <c r="R141" s="513">
        <v>0</v>
      </c>
      <c r="S141" s="513">
        <v>0</v>
      </c>
    </row>
    <row r="142" spans="3:19" x14ac:dyDescent="0.25">
      <c r="L142" s="511">
        <f t="shared" si="1"/>
        <v>138</v>
      </c>
      <c r="M142" s="512" t="s">
        <v>398</v>
      </c>
      <c r="N142" s="513">
        <v>48</v>
      </c>
      <c r="O142" s="512" t="s">
        <v>133</v>
      </c>
      <c r="P142" s="512" t="s">
        <v>533</v>
      </c>
      <c r="Q142" s="514">
        <v>1.0179</v>
      </c>
      <c r="R142" s="513">
        <v>0</v>
      </c>
      <c r="S142" s="513">
        <v>0</v>
      </c>
    </row>
    <row r="143" spans="3:19" x14ac:dyDescent="0.25">
      <c r="L143" s="511">
        <f t="shared" si="1"/>
        <v>139</v>
      </c>
      <c r="M143" s="512" t="s">
        <v>399</v>
      </c>
      <c r="N143" s="513">
        <v>112</v>
      </c>
      <c r="O143" s="512" t="s">
        <v>133</v>
      </c>
      <c r="P143" s="512" t="s">
        <v>534</v>
      </c>
      <c r="Q143" s="514">
        <v>1.0179</v>
      </c>
      <c r="R143" s="513">
        <v>0</v>
      </c>
      <c r="S143" s="513">
        <v>0</v>
      </c>
    </row>
    <row r="144" spans="3:19" x14ac:dyDescent="0.25">
      <c r="L144" s="511">
        <f t="shared" si="1"/>
        <v>140</v>
      </c>
      <c r="M144" s="512" t="s">
        <v>400</v>
      </c>
      <c r="N144" s="513">
        <v>462</v>
      </c>
      <c r="O144" s="512" t="s">
        <v>134</v>
      </c>
      <c r="P144" s="512" t="s">
        <v>535</v>
      </c>
      <c r="Q144" s="514">
        <v>0.96779999999999999</v>
      </c>
      <c r="R144" s="513">
        <v>0</v>
      </c>
      <c r="S144" s="513">
        <v>0</v>
      </c>
    </row>
    <row r="145" spans="12:19" x14ac:dyDescent="0.25">
      <c r="L145" s="511">
        <f t="shared" si="1"/>
        <v>141</v>
      </c>
      <c r="M145" s="512" t="s">
        <v>401</v>
      </c>
      <c r="N145" s="513">
        <v>514</v>
      </c>
      <c r="O145" s="512" t="s">
        <v>134</v>
      </c>
      <c r="P145" s="512" t="s">
        <v>284</v>
      </c>
      <c r="Q145" s="514">
        <v>0.96779999999999999</v>
      </c>
      <c r="R145" s="513">
        <v>0</v>
      </c>
      <c r="S145" s="513">
        <v>0</v>
      </c>
    </row>
    <row r="146" spans="12:19" x14ac:dyDescent="0.25">
      <c r="L146" s="511">
        <f t="shared" ref="L146:L219" si="2">L145+1</f>
        <v>142</v>
      </c>
      <c r="M146" s="515" t="s">
        <v>402</v>
      </c>
      <c r="N146" s="513">
        <v>996</v>
      </c>
      <c r="O146" s="515" t="s">
        <v>134</v>
      </c>
      <c r="P146" s="515" t="s">
        <v>536</v>
      </c>
      <c r="Q146" s="514">
        <v>0.96779999999999999</v>
      </c>
      <c r="R146" s="513">
        <v>0</v>
      </c>
      <c r="S146" s="513">
        <v>0</v>
      </c>
    </row>
    <row r="147" spans="12:19" x14ac:dyDescent="0.25">
      <c r="L147" s="511">
        <f t="shared" si="2"/>
        <v>143</v>
      </c>
      <c r="M147" s="512" t="s">
        <v>657</v>
      </c>
      <c r="N147" s="513">
        <v>794</v>
      </c>
      <c r="O147" s="512" t="s">
        <v>134</v>
      </c>
      <c r="P147" s="512" t="s">
        <v>705</v>
      </c>
      <c r="Q147" s="514">
        <v>0.96779999999999999</v>
      </c>
      <c r="R147" s="513">
        <v>0</v>
      </c>
      <c r="S147" s="513">
        <v>0</v>
      </c>
    </row>
    <row r="148" spans="12:19" x14ac:dyDescent="0.25">
      <c r="L148" s="511">
        <f t="shared" si="2"/>
        <v>144</v>
      </c>
      <c r="M148" s="512" t="s">
        <v>403</v>
      </c>
      <c r="N148" s="513">
        <v>80</v>
      </c>
      <c r="O148" s="512" t="s">
        <v>134</v>
      </c>
      <c r="P148" s="512" t="s">
        <v>537</v>
      </c>
      <c r="Q148" s="514">
        <v>0.96779999999999999</v>
      </c>
      <c r="R148" s="513">
        <v>0</v>
      </c>
      <c r="S148" s="513">
        <v>0</v>
      </c>
    </row>
    <row r="149" spans="12:19" x14ac:dyDescent="0.25">
      <c r="L149" s="511">
        <f t="shared" si="2"/>
        <v>145</v>
      </c>
      <c r="M149" s="512" t="s">
        <v>404</v>
      </c>
      <c r="N149" s="513">
        <v>568</v>
      </c>
      <c r="O149" s="512" t="s">
        <v>134</v>
      </c>
      <c r="P149" s="512" t="s">
        <v>538</v>
      </c>
      <c r="Q149" s="514">
        <v>0.96779999999999999</v>
      </c>
      <c r="R149" s="513">
        <v>0</v>
      </c>
      <c r="S149" s="513">
        <v>0</v>
      </c>
    </row>
    <row r="150" spans="12:19" x14ac:dyDescent="0.25">
      <c r="L150" s="511">
        <v>145</v>
      </c>
      <c r="M150" s="512" t="s">
        <v>405</v>
      </c>
      <c r="N150" s="513">
        <v>372</v>
      </c>
      <c r="O150" s="512" t="s">
        <v>134</v>
      </c>
      <c r="P150" s="512" t="s">
        <v>539</v>
      </c>
      <c r="Q150" s="514">
        <v>0.96779999999999999</v>
      </c>
      <c r="R150" s="513">
        <v>0</v>
      </c>
      <c r="S150" s="513">
        <v>0</v>
      </c>
    </row>
    <row r="151" spans="12:19" x14ac:dyDescent="0.25">
      <c r="L151" s="511">
        <v>146</v>
      </c>
      <c r="M151" s="512" t="s">
        <v>656</v>
      </c>
      <c r="N151" s="513">
        <v>34</v>
      </c>
      <c r="O151" s="512" t="s">
        <v>134</v>
      </c>
      <c r="P151" s="512" t="s">
        <v>706</v>
      </c>
      <c r="Q151" s="514">
        <v>0.96779999999999999</v>
      </c>
      <c r="R151" s="513">
        <v>0</v>
      </c>
      <c r="S151" s="513">
        <v>0</v>
      </c>
    </row>
    <row r="152" spans="12:19" x14ac:dyDescent="0.25">
      <c r="L152" s="511">
        <v>147</v>
      </c>
      <c r="M152" s="512" t="s">
        <v>406</v>
      </c>
      <c r="N152" s="513">
        <v>92</v>
      </c>
      <c r="O152" s="512" t="s">
        <v>134</v>
      </c>
      <c r="P152" s="512" t="s">
        <v>528</v>
      </c>
      <c r="Q152" s="514">
        <v>0.96779999999999999</v>
      </c>
      <c r="R152" s="513">
        <v>0</v>
      </c>
      <c r="S152" s="513">
        <v>0</v>
      </c>
    </row>
    <row r="153" spans="12:19" x14ac:dyDescent="0.25">
      <c r="L153" s="511">
        <f t="shared" si="2"/>
        <v>148</v>
      </c>
      <c r="M153" s="512" t="s">
        <v>641</v>
      </c>
      <c r="N153" s="513">
        <v>44</v>
      </c>
      <c r="O153" s="512" t="s">
        <v>134</v>
      </c>
      <c r="P153" s="512" t="s">
        <v>642</v>
      </c>
      <c r="Q153" s="514">
        <v>0.96779999999999999</v>
      </c>
      <c r="R153" s="513">
        <v>0</v>
      </c>
      <c r="S153" s="513">
        <v>0</v>
      </c>
    </row>
    <row r="154" spans="12:19" x14ac:dyDescent="0.25">
      <c r="L154" s="511">
        <v>149</v>
      </c>
      <c r="M154" s="512" t="s">
        <v>707</v>
      </c>
      <c r="N154" s="513">
        <v>514</v>
      </c>
      <c r="O154" s="512" t="s">
        <v>134</v>
      </c>
      <c r="P154" s="512" t="s">
        <v>708</v>
      </c>
      <c r="Q154" s="514">
        <v>0.96779999999999999</v>
      </c>
      <c r="R154" s="513">
        <v>0</v>
      </c>
      <c r="S154" s="513">
        <v>0</v>
      </c>
    </row>
    <row r="155" spans="12:19" x14ac:dyDescent="0.25">
      <c r="L155" s="511">
        <v>150</v>
      </c>
      <c r="M155" s="512" t="s">
        <v>407</v>
      </c>
      <c r="N155" s="513">
        <v>62</v>
      </c>
      <c r="O155" s="512" t="s">
        <v>134</v>
      </c>
      <c r="P155" s="512" t="s">
        <v>540</v>
      </c>
      <c r="Q155" s="514">
        <v>0.96779999999999999</v>
      </c>
      <c r="R155" s="513">
        <v>0</v>
      </c>
      <c r="S155" s="513">
        <v>0</v>
      </c>
    </row>
    <row r="156" spans="12:19" x14ac:dyDescent="0.25">
      <c r="L156" s="511">
        <f t="shared" si="2"/>
        <v>151</v>
      </c>
      <c r="M156" s="512" t="s">
        <v>658</v>
      </c>
      <c r="N156" s="513">
        <v>104</v>
      </c>
      <c r="O156" s="512" t="s">
        <v>135</v>
      </c>
      <c r="P156" s="512" t="s">
        <v>709</v>
      </c>
      <c r="Q156" s="514">
        <v>0.98929999999999996</v>
      </c>
      <c r="R156" s="513">
        <v>0</v>
      </c>
      <c r="S156" s="513">
        <v>0</v>
      </c>
    </row>
    <row r="157" spans="12:19" x14ac:dyDescent="0.25">
      <c r="L157" s="511">
        <v>152</v>
      </c>
      <c r="M157" s="512" t="s">
        <v>408</v>
      </c>
      <c r="N157" s="513">
        <v>1412</v>
      </c>
      <c r="O157" s="512" t="s">
        <v>135</v>
      </c>
      <c r="P157" s="512" t="s">
        <v>541</v>
      </c>
      <c r="Q157" s="514">
        <v>0.98929999999999996</v>
      </c>
      <c r="R157" s="513">
        <v>0</v>
      </c>
      <c r="S157" s="513">
        <v>0</v>
      </c>
    </row>
    <row r="158" spans="12:19" x14ac:dyDescent="0.25">
      <c r="L158" s="511">
        <v>153</v>
      </c>
      <c r="M158" s="512" t="s">
        <v>409</v>
      </c>
      <c r="N158" s="513">
        <v>142</v>
      </c>
      <c r="O158" s="512" t="s">
        <v>135</v>
      </c>
      <c r="P158" s="512" t="s">
        <v>542</v>
      </c>
      <c r="Q158" s="514">
        <v>0.98929999999999996</v>
      </c>
      <c r="R158" s="513">
        <v>0</v>
      </c>
      <c r="S158" s="513">
        <v>0</v>
      </c>
    </row>
    <row r="159" spans="12:19" x14ac:dyDescent="0.25">
      <c r="L159" s="511">
        <f t="shared" si="2"/>
        <v>154</v>
      </c>
      <c r="M159" s="512" t="s">
        <v>611</v>
      </c>
      <c r="N159" s="513">
        <v>4064</v>
      </c>
      <c r="O159" s="512" t="s">
        <v>135</v>
      </c>
      <c r="P159" s="512" t="s">
        <v>612</v>
      </c>
      <c r="Q159" s="514">
        <v>0.98929999999999996</v>
      </c>
      <c r="R159" s="513">
        <v>0</v>
      </c>
      <c r="S159" s="513">
        <v>0</v>
      </c>
    </row>
    <row r="160" spans="12:19" x14ac:dyDescent="0.25">
      <c r="L160" s="511">
        <f t="shared" si="2"/>
        <v>155</v>
      </c>
      <c r="M160" s="512" t="s">
        <v>410</v>
      </c>
      <c r="N160" s="513">
        <v>1674</v>
      </c>
      <c r="O160" s="512" t="s">
        <v>135</v>
      </c>
      <c r="P160" s="512" t="s">
        <v>543</v>
      </c>
      <c r="Q160" s="514">
        <v>0.98929999999999996</v>
      </c>
      <c r="R160" s="513">
        <v>24612529</v>
      </c>
      <c r="S160" s="513">
        <v>13162</v>
      </c>
    </row>
    <row r="161" spans="12:19" x14ac:dyDescent="0.25">
      <c r="L161" s="511">
        <f t="shared" si="2"/>
        <v>156</v>
      </c>
      <c r="M161" s="512" t="s">
        <v>411</v>
      </c>
      <c r="N161" s="513">
        <v>4064</v>
      </c>
      <c r="O161" s="512" t="s">
        <v>135</v>
      </c>
      <c r="P161" s="512" t="s">
        <v>544</v>
      </c>
      <c r="Q161" s="514">
        <v>0.98929999999999996</v>
      </c>
      <c r="R161" s="513">
        <v>43799668</v>
      </c>
      <c r="S161" s="513">
        <v>12873</v>
      </c>
    </row>
    <row r="162" spans="12:19" x14ac:dyDescent="0.25">
      <c r="L162" s="511">
        <f t="shared" si="2"/>
        <v>157</v>
      </c>
      <c r="M162" s="512" t="s">
        <v>412</v>
      </c>
      <c r="N162" s="513">
        <v>224</v>
      </c>
      <c r="O162" s="512" t="s">
        <v>135</v>
      </c>
      <c r="P162" s="512" t="s">
        <v>545</v>
      </c>
      <c r="Q162" s="514">
        <v>0.98929999999999996</v>
      </c>
      <c r="R162" s="513">
        <v>0</v>
      </c>
      <c r="S162" s="513">
        <v>0</v>
      </c>
    </row>
    <row r="163" spans="12:19" x14ac:dyDescent="0.25">
      <c r="L163" s="511">
        <f>L162+1</f>
        <v>158</v>
      </c>
      <c r="M163" s="512" t="s">
        <v>684</v>
      </c>
      <c r="N163" s="513">
        <v>14</v>
      </c>
      <c r="O163" s="512" t="s">
        <v>136</v>
      </c>
      <c r="P163" s="512" t="s">
        <v>685</v>
      </c>
      <c r="Q163" s="514">
        <v>0.97030000000000005</v>
      </c>
      <c r="R163" s="513">
        <v>0</v>
      </c>
      <c r="S163" s="513">
        <v>0</v>
      </c>
    </row>
    <row r="164" spans="12:19" x14ac:dyDescent="0.25">
      <c r="L164" s="511">
        <f t="shared" si="2"/>
        <v>159</v>
      </c>
      <c r="M164" s="512" t="s">
        <v>413</v>
      </c>
      <c r="N164" s="513">
        <v>20</v>
      </c>
      <c r="O164" s="512" t="s">
        <v>136</v>
      </c>
      <c r="P164" s="512" t="s">
        <v>546</v>
      </c>
      <c r="Q164" s="514">
        <v>0.97030000000000005</v>
      </c>
      <c r="R164" s="513">
        <v>0</v>
      </c>
      <c r="S164" s="513">
        <v>0</v>
      </c>
    </row>
    <row r="165" spans="12:19" x14ac:dyDescent="0.25">
      <c r="L165" s="511">
        <v>160</v>
      </c>
      <c r="M165" s="512" t="s">
        <v>710</v>
      </c>
      <c r="N165" s="513">
        <v>296</v>
      </c>
      <c r="O165" s="512" t="s">
        <v>136</v>
      </c>
      <c r="P165" s="512" t="s">
        <v>711</v>
      </c>
      <c r="Q165" s="514">
        <v>0.97030000000000005</v>
      </c>
      <c r="R165" s="513">
        <v>0</v>
      </c>
      <c r="S165" s="513">
        <v>0</v>
      </c>
    </row>
    <row r="166" spans="12:19" x14ac:dyDescent="0.25">
      <c r="L166" s="511">
        <v>161</v>
      </c>
      <c r="M166" s="512" t="s">
        <v>414</v>
      </c>
      <c r="N166" s="513">
        <v>196</v>
      </c>
      <c r="O166" s="512" t="s">
        <v>136</v>
      </c>
      <c r="P166" s="512" t="s">
        <v>547</v>
      </c>
      <c r="Q166" s="514">
        <v>0.97030000000000005</v>
      </c>
      <c r="R166" s="513">
        <v>0</v>
      </c>
      <c r="S166" s="513">
        <v>0</v>
      </c>
    </row>
    <row r="167" spans="12:19" x14ac:dyDescent="0.25">
      <c r="L167" s="511">
        <f t="shared" si="2"/>
        <v>162</v>
      </c>
      <c r="M167" s="512" t="s">
        <v>415</v>
      </c>
      <c r="N167" s="513">
        <v>198</v>
      </c>
      <c r="O167" s="512" t="s">
        <v>136</v>
      </c>
      <c r="P167" s="512" t="s">
        <v>548</v>
      </c>
      <c r="Q167" s="514">
        <v>0.97030000000000005</v>
      </c>
      <c r="R167" s="513">
        <v>0</v>
      </c>
      <c r="S167" s="513">
        <v>0</v>
      </c>
    </row>
    <row r="168" spans="12:19" x14ac:dyDescent="0.25">
      <c r="L168" s="511">
        <f t="shared" si="2"/>
        <v>163</v>
      </c>
      <c r="M168" s="512" t="s">
        <v>643</v>
      </c>
      <c r="N168" s="513">
        <v>60</v>
      </c>
      <c r="O168" s="512" t="s">
        <v>136</v>
      </c>
      <c r="P168" s="512" t="s">
        <v>644</v>
      </c>
      <c r="Q168" s="514">
        <v>0.97030000000000005</v>
      </c>
      <c r="R168" s="513">
        <v>0</v>
      </c>
      <c r="S168" s="513">
        <v>0</v>
      </c>
    </row>
    <row r="169" spans="12:19" x14ac:dyDescent="0.25">
      <c r="L169" s="511">
        <v>164</v>
      </c>
      <c r="M169" s="512" t="s">
        <v>416</v>
      </c>
      <c r="N169" s="513">
        <v>162</v>
      </c>
      <c r="O169" s="512" t="s">
        <v>136</v>
      </c>
      <c r="P169" s="512" t="s">
        <v>549</v>
      </c>
      <c r="Q169" s="514">
        <v>0.97030000000000005</v>
      </c>
      <c r="R169" s="513">
        <v>1178908</v>
      </c>
      <c r="S169" s="513">
        <v>10163</v>
      </c>
    </row>
    <row r="170" spans="12:19" x14ac:dyDescent="0.25">
      <c r="L170" s="511">
        <v>165</v>
      </c>
      <c r="M170" s="512" t="s">
        <v>712</v>
      </c>
      <c r="N170" s="513">
        <v>50</v>
      </c>
      <c r="O170" s="512" t="s">
        <v>136</v>
      </c>
      <c r="P170" s="512" t="s">
        <v>713</v>
      </c>
      <c r="Q170" s="514">
        <v>0.97030000000000005</v>
      </c>
      <c r="R170" s="513">
        <v>0</v>
      </c>
      <c r="S170" s="513">
        <v>0</v>
      </c>
    </row>
    <row r="171" spans="12:19" x14ac:dyDescent="0.25">
      <c r="L171" s="511">
        <v>166</v>
      </c>
      <c r="M171" s="512" t="s">
        <v>714</v>
      </c>
      <c r="N171" s="513">
        <v>142</v>
      </c>
      <c r="O171" s="512" t="s">
        <v>136</v>
      </c>
      <c r="P171" s="512" t="s">
        <v>715</v>
      </c>
      <c r="Q171" s="514">
        <v>0.97030000000000005</v>
      </c>
      <c r="R171" s="513">
        <v>0</v>
      </c>
      <c r="S171" s="513">
        <v>0</v>
      </c>
    </row>
    <row r="172" spans="12:19" x14ac:dyDescent="0.25">
      <c r="L172" s="511">
        <f t="shared" si="2"/>
        <v>167</v>
      </c>
      <c r="M172" s="512" t="s">
        <v>417</v>
      </c>
      <c r="N172" s="513">
        <v>220</v>
      </c>
      <c r="O172" s="512" t="s">
        <v>137</v>
      </c>
      <c r="P172" s="512" t="s">
        <v>550</v>
      </c>
      <c r="Q172" s="514">
        <v>1.0355000000000001</v>
      </c>
      <c r="R172" s="513">
        <v>0</v>
      </c>
      <c r="S172" s="513">
        <v>0</v>
      </c>
    </row>
    <row r="173" spans="12:19" x14ac:dyDescent="0.25">
      <c r="L173" s="511">
        <f t="shared" si="2"/>
        <v>168</v>
      </c>
      <c r="M173" s="512" t="s">
        <v>418</v>
      </c>
      <c r="N173" s="513">
        <v>1060</v>
      </c>
      <c r="O173" s="512" t="s">
        <v>137</v>
      </c>
      <c r="P173" s="512" t="s">
        <v>551</v>
      </c>
      <c r="Q173" s="514">
        <v>1.0355000000000001</v>
      </c>
      <c r="R173" s="513">
        <v>0</v>
      </c>
      <c r="S173" s="513">
        <v>0</v>
      </c>
    </row>
    <row r="174" spans="12:19" x14ac:dyDescent="0.25">
      <c r="L174" s="511">
        <f t="shared" si="2"/>
        <v>169</v>
      </c>
      <c r="M174" s="515" t="s">
        <v>645</v>
      </c>
      <c r="N174" s="513">
        <v>168</v>
      </c>
      <c r="O174" s="515" t="s">
        <v>137</v>
      </c>
      <c r="P174" s="515" t="s">
        <v>646</v>
      </c>
      <c r="Q174" s="514">
        <v>1.0355000000000001</v>
      </c>
      <c r="R174" s="513">
        <v>0</v>
      </c>
      <c r="S174" s="513">
        <v>0</v>
      </c>
    </row>
    <row r="175" spans="12:19" x14ac:dyDescent="0.25">
      <c r="L175" s="511">
        <f t="shared" si="2"/>
        <v>170</v>
      </c>
      <c r="M175" s="512" t="s">
        <v>419</v>
      </c>
      <c r="N175" s="513">
        <v>456</v>
      </c>
      <c r="O175" s="512" t="s">
        <v>137</v>
      </c>
      <c r="P175" s="512" t="s">
        <v>552</v>
      </c>
      <c r="Q175" s="514">
        <v>1.0355000000000001</v>
      </c>
      <c r="R175" s="513">
        <v>0</v>
      </c>
      <c r="S175" s="513">
        <v>0</v>
      </c>
    </row>
    <row r="176" spans="12:19" x14ac:dyDescent="0.25">
      <c r="L176" s="511">
        <f t="shared" si="2"/>
        <v>171</v>
      </c>
      <c r="M176" s="512" t="s">
        <v>420</v>
      </c>
      <c r="N176" s="513">
        <v>174</v>
      </c>
      <c r="O176" s="512" t="s">
        <v>137</v>
      </c>
      <c r="P176" s="512" t="s">
        <v>553</v>
      </c>
      <c r="Q176" s="514">
        <v>1.0355000000000001</v>
      </c>
      <c r="R176" s="513">
        <v>0</v>
      </c>
      <c r="S176" s="513">
        <v>0</v>
      </c>
    </row>
    <row r="177" spans="12:19" x14ac:dyDescent="0.25">
      <c r="L177" s="511">
        <v>172</v>
      </c>
      <c r="M177" s="512" t="s">
        <v>421</v>
      </c>
      <c r="N177" s="513">
        <v>92</v>
      </c>
      <c r="O177" s="512" t="s">
        <v>124</v>
      </c>
      <c r="P177" s="512" t="s">
        <v>554</v>
      </c>
      <c r="Q177" s="514">
        <v>0.98729999999999996</v>
      </c>
      <c r="R177" s="513">
        <v>0</v>
      </c>
      <c r="S177" s="513">
        <v>0</v>
      </c>
    </row>
    <row r="178" spans="12:19" x14ac:dyDescent="0.25">
      <c r="L178" s="511">
        <v>173</v>
      </c>
      <c r="M178" s="512" t="s">
        <v>716</v>
      </c>
      <c r="N178" s="513">
        <v>44</v>
      </c>
      <c r="O178" s="512" t="s">
        <v>124</v>
      </c>
      <c r="P178" s="512" t="s">
        <v>717</v>
      </c>
      <c r="Q178" s="514">
        <v>0.98729999999999996</v>
      </c>
      <c r="R178" s="513">
        <v>0</v>
      </c>
      <c r="S178" s="513">
        <v>0</v>
      </c>
    </row>
    <row r="179" spans="12:19" x14ac:dyDescent="0.25">
      <c r="L179" s="511">
        <v>174</v>
      </c>
      <c r="M179" s="512" t="s">
        <v>718</v>
      </c>
      <c r="N179" s="513">
        <v>182</v>
      </c>
      <c r="O179" s="512" t="s">
        <v>124</v>
      </c>
      <c r="P179" s="512" t="s">
        <v>683</v>
      </c>
      <c r="Q179" s="514">
        <v>0.98729999999999996</v>
      </c>
      <c r="R179" s="513">
        <v>0</v>
      </c>
      <c r="S179" s="513">
        <v>0</v>
      </c>
    </row>
    <row r="180" spans="12:19" x14ac:dyDescent="0.25">
      <c r="L180" s="511">
        <v>175</v>
      </c>
      <c r="M180" s="512" t="s">
        <v>422</v>
      </c>
      <c r="N180" s="513">
        <v>54</v>
      </c>
      <c r="O180" s="512" t="s">
        <v>124</v>
      </c>
      <c r="P180" s="512" t="s">
        <v>555</v>
      </c>
      <c r="Q180" s="514">
        <v>0.98729999999999996</v>
      </c>
      <c r="R180" s="513">
        <v>0</v>
      </c>
      <c r="S180" s="513">
        <v>0</v>
      </c>
    </row>
    <row r="181" spans="12:19" x14ac:dyDescent="0.25">
      <c r="L181" s="511">
        <f t="shared" si="2"/>
        <v>176</v>
      </c>
      <c r="M181" s="512" t="s">
        <v>423</v>
      </c>
      <c r="N181" s="513">
        <v>138</v>
      </c>
      <c r="O181" s="512" t="s">
        <v>124</v>
      </c>
      <c r="P181" s="512" t="s">
        <v>556</v>
      </c>
      <c r="Q181" s="514">
        <v>0.98729999999999996</v>
      </c>
      <c r="R181" s="513">
        <v>0</v>
      </c>
      <c r="S181" s="513">
        <v>0</v>
      </c>
    </row>
    <row r="182" spans="12:19" x14ac:dyDescent="0.25">
      <c r="L182" s="511">
        <f t="shared" si="2"/>
        <v>177</v>
      </c>
      <c r="M182" s="512" t="s">
        <v>424</v>
      </c>
      <c r="N182" s="513">
        <v>44</v>
      </c>
      <c r="O182" s="512" t="s">
        <v>124</v>
      </c>
      <c r="P182" s="512" t="s">
        <v>557</v>
      </c>
      <c r="Q182" s="514">
        <v>0.98729999999999996</v>
      </c>
      <c r="R182" s="513">
        <v>0</v>
      </c>
      <c r="S182" s="513">
        <v>0</v>
      </c>
    </row>
    <row r="183" spans="12:19" x14ac:dyDescent="0.25">
      <c r="L183" s="511">
        <f t="shared" si="2"/>
        <v>178</v>
      </c>
      <c r="M183" s="512" t="s">
        <v>425</v>
      </c>
      <c r="N183" s="513">
        <v>52</v>
      </c>
      <c r="O183" s="512" t="s">
        <v>124</v>
      </c>
      <c r="P183" s="512" t="s">
        <v>558</v>
      </c>
      <c r="Q183" s="514">
        <v>0.98729999999999996</v>
      </c>
      <c r="R183" s="513">
        <v>0</v>
      </c>
      <c r="S183" s="513">
        <v>0</v>
      </c>
    </row>
    <row r="184" spans="12:19" x14ac:dyDescent="0.25">
      <c r="L184" s="511">
        <f t="shared" si="2"/>
        <v>179</v>
      </c>
      <c r="M184" s="512" t="s">
        <v>426</v>
      </c>
      <c r="N184" s="513">
        <v>3390</v>
      </c>
      <c r="O184" s="512" t="s">
        <v>138</v>
      </c>
      <c r="P184" s="512" t="s">
        <v>559</v>
      </c>
      <c r="Q184" s="514">
        <v>1.0182</v>
      </c>
      <c r="R184" s="513">
        <v>40764852</v>
      </c>
      <c r="S184" s="513">
        <v>14052</v>
      </c>
    </row>
    <row r="185" spans="12:19" x14ac:dyDescent="0.25">
      <c r="L185" s="511">
        <f t="shared" si="2"/>
        <v>180</v>
      </c>
      <c r="M185" s="515" t="s">
        <v>427</v>
      </c>
      <c r="N185" s="513">
        <v>362</v>
      </c>
      <c r="O185" s="515" t="s">
        <v>138</v>
      </c>
      <c r="P185" s="515" t="s">
        <v>560</v>
      </c>
      <c r="Q185" s="514">
        <v>1.0182</v>
      </c>
      <c r="R185" s="513">
        <v>0</v>
      </c>
      <c r="S185" s="513">
        <v>0</v>
      </c>
    </row>
    <row r="186" spans="12:19" x14ac:dyDescent="0.25">
      <c r="L186" s="511">
        <f t="shared" si="2"/>
        <v>181</v>
      </c>
      <c r="M186" s="512" t="s">
        <v>428</v>
      </c>
      <c r="N186" s="513">
        <v>1706</v>
      </c>
      <c r="O186" s="512" t="s">
        <v>138</v>
      </c>
      <c r="P186" s="512" t="s">
        <v>561</v>
      </c>
      <c r="Q186" s="514">
        <v>1.0182</v>
      </c>
      <c r="R186" s="513">
        <v>15732830</v>
      </c>
      <c r="S186" s="513">
        <v>12437</v>
      </c>
    </row>
    <row r="187" spans="12:19" x14ac:dyDescent="0.25">
      <c r="L187" s="511">
        <f t="shared" si="2"/>
        <v>182</v>
      </c>
      <c r="M187" s="512" t="s">
        <v>429</v>
      </c>
      <c r="N187" s="513">
        <v>490</v>
      </c>
      <c r="O187" s="512" t="s">
        <v>138</v>
      </c>
      <c r="P187" s="512" t="s">
        <v>562</v>
      </c>
      <c r="Q187" s="514">
        <v>1.0182</v>
      </c>
      <c r="R187" s="513">
        <v>0</v>
      </c>
      <c r="S187" s="513">
        <v>0</v>
      </c>
    </row>
    <row r="188" spans="12:19" x14ac:dyDescent="0.25">
      <c r="L188" s="511">
        <f t="shared" si="2"/>
        <v>183</v>
      </c>
      <c r="M188" s="512" t="s">
        <v>430</v>
      </c>
      <c r="N188" s="513">
        <v>210</v>
      </c>
      <c r="O188" s="512" t="s">
        <v>138</v>
      </c>
      <c r="P188" s="512" t="s">
        <v>563</v>
      </c>
      <c r="Q188" s="514">
        <v>1.0182</v>
      </c>
      <c r="R188" s="513">
        <v>0</v>
      </c>
      <c r="S188" s="513">
        <v>0</v>
      </c>
    </row>
    <row r="189" spans="12:19" x14ac:dyDescent="0.25">
      <c r="L189" s="511">
        <f t="shared" si="2"/>
        <v>184</v>
      </c>
      <c r="M189" s="512" t="s">
        <v>431</v>
      </c>
      <c r="N189" s="513">
        <v>892</v>
      </c>
      <c r="O189" s="512" t="s">
        <v>138</v>
      </c>
      <c r="P189" s="512" t="s">
        <v>564</v>
      </c>
      <c r="Q189" s="514">
        <v>1.0182</v>
      </c>
      <c r="R189" s="513">
        <v>0</v>
      </c>
      <c r="S189" s="513">
        <v>0</v>
      </c>
    </row>
    <row r="190" spans="12:19" x14ac:dyDescent="0.25">
      <c r="L190" s="511">
        <f t="shared" si="2"/>
        <v>185</v>
      </c>
      <c r="M190" s="512" t="s">
        <v>432</v>
      </c>
      <c r="N190" s="513">
        <v>28</v>
      </c>
      <c r="O190" s="512" t="s">
        <v>138</v>
      </c>
      <c r="P190" s="512" t="s">
        <v>565</v>
      </c>
      <c r="Q190" s="514">
        <v>1.0182</v>
      </c>
      <c r="R190" s="513">
        <v>0</v>
      </c>
      <c r="S190" s="513">
        <v>0</v>
      </c>
    </row>
    <row r="191" spans="12:19" x14ac:dyDescent="0.25">
      <c r="L191" s="511">
        <f t="shared" si="2"/>
        <v>186</v>
      </c>
      <c r="M191" s="512" t="s">
        <v>433</v>
      </c>
      <c r="N191" s="513">
        <v>36</v>
      </c>
      <c r="O191" s="512" t="s">
        <v>125</v>
      </c>
      <c r="P191" s="512" t="s">
        <v>566</v>
      </c>
      <c r="Q191" s="514">
        <v>0.96599999999999997</v>
      </c>
      <c r="R191" s="513">
        <v>0</v>
      </c>
      <c r="S191" s="513">
        <v>0</v>
      </c>
    </row>
    <row r="192" spans="12:19" x14ac:dyDescent="0.25">
      <c r="L192" s="511">
        <f t="shared" si="2"/>
        <v>187</v>
      </c>
      <c r="M192" s="512" t="s">
        <v>434</v>
      </c>
      <c r="N192" s="513">
        <v>316</v>
      </c>
      <c r="O192" s="512" t="s">
        <v>125</v>
      </c>
      <c r="P192" s="512" t="s">
        <v>567</v>
      </c>
      <c r="Q192" s="514">
        <v>0.96599999999999997</v>
      </c>
      <c r="R192" s="513">
        <v>4471549</v>
      </c>
      <c r="S192" s="513">
        <v>11736</v>
      </c>
    </row>
    <row r="193" spans="12:19" x14ac:dyDescent="0.25">
      <c r="L193" s="511">
        <f t="shared" si="2"/>
        <v>188</v>
      </c>
      <c r="M193" s="512" t="s">
        <v>435</v>
      </c>
      <c r="N193" s="513">
        <v>136</v>
      </c>
      <c r="O193" s="512" t="s">
        <v>125</v>
      </c>
      <c r="P193" s="512" t="s">
        <v>568</v>
      </c>
      <c r="Q193" s="514">
        <v>0.96599999999999997</v>
      </c>
      <c r="R193" s="513">
        <v>0</v>
      </c>
      <c r="S193" s="513">
        <v>0</v>
      </c>
    </row>
    <row r="194" spans="12:19" x14ac:dyDescent="0.25">
      <c r="L194" s="511">
        <f t="shared" si="2"/>
        <v>189</v>
      </c>
      <c r="M194" s="512"/>
      <c r="N194" s="513"/>
      <c r="O194" s="512"/>
      <c r="P194" s="512"/>
      <c r="Q194" s="514"/>
      <c r="R194" s="513"/>
      <c r="S194" s="513"/>
    </row>
    <row r="195" spans="12:19" x14ac:dyDescent="0.25">
      <c r="L195" s="511">
        <f t="shared" si="2"/>
        <v>190</v>
      </c>
      <c r="M195" s="512"/>
      <c r="N195" s="513"/>
      <c r="O195" s="512"/>
      <c r="P195" s="512"/>
      <c r="Q195" s="514"/>
      <c r="R195" s="513"/>
      <c r="S195" s="513"/>
    </row>
    <row r="196" spans="12:19" x14ac:dyDescent="0.25">
      <c r="L196" s="511">
        <f t="shared" si="2"/>
        <v>191</v>
      </c>
      <c r="M196" s="512"/>
      <c r="N196" s="513"/>
      <c r="O196" s="512"/>
      <c r="P196" s="512"/>
      <c r="Q196" s="514"/>
      <c r="R196" s="513"/>
      <c r="S196" s="513"/>
    </row>
    <row r="197" spans="12:19" x14ac:dyDescent="0.25">
      <c r="L197" s="511">
        <f t="shared" si="2"/>
        <v>192</v>
      </c>
      <c r="M197" s="512"/>
      <c r="N197" s="513"/>
      <c r="O197" s="512"/>
      <c r="P197" s="512"/>
      <c r="Q197" s="514"/>
      <c r="R197" s="513"/>
      <c r="S197" s="513"/>
    </row>
    <row r="198" spans="12:19" x14ac:dyDescent="0.25">
      <c r="L198" s="511">
        <f t="shared" si="2"/>
        <v>193</v>
      </c>
      <c r="M198" s="512"/>
      <c r="N198" s="513"/>
      <c r="O198" s="512"/>
      <c r="P198" s="512"/>
      <c r="Q198" s="514"/>
      <c r="R198" s="513"/>
      <c r="S198" s="513"/>
    </row>
    <row r="199" spans="12:19" x14ac:dyDescent="0.25">
      <c r="L199" s="511">
        <f t="shared" si="2"/>
        <v>194</v>
      </c>
      <c r="M199" s="512"/>
      <c r="N199" s="513"/>
      <c r="O199" s="512"/>
      <c r="P199" s="512"/>
      <c r="Q199" s="514"/>
      <c r="R199" s="513"/>
      <c r="S199" s="513"/>
    </row>
    <row r="200" spans="12:19" x14ac:dyDescent="0.25">
      <c r="L200" s="511">
        <f t="shared" si="2"/>
        <v>195</v>
      </c>
      <c r="M200" s="512"/>
      <c r="N200" s="513"/>
      <c r="O200" s="512"/>
      <c r="P200" s="512"/>
      <c r="Q200" s="514"/>
      <c r="R200" s="513"/>
      <c r="S200" s="513"/>
    </row>
    <row r="201" spans="12:19" x14ac:dyDescent="0.25">
      <c r="L201" s="511">
        <f t="shared" si="2"/>
        <v>196</v>
      </c>
      <c r="M201" s="512"/>
      <c r="N201" s="513"/>
      <c r="O201" s="512"/>
      <c r="P201" s="512"/>
      <c r="Q201" s="514"/>
      <c r="R201" s="513"/>
      <c r="S201" s="513"/>
    </row>
    <row r="202" spans="12:19" x14ac:dyDescent="0.25">
      <c r="L202" s="511">
        <f t="shared" si="2"/>
        <v>197</v>
      </c>
      <c r="M202" s="512"/>
      <c r="N202" s="513"/>
      <c r="O202" s="512"/>
      <c r="P202" s="512"/>
      <c r="Q202" s="514"/>
      <c r="R202" s="513"/>
      <c r="S202" s="513"/>
    </row>
    <row r="203" spans="12:19" x14ac:dyDescent="0.25">
      <c r="L203" s="511">
        <f t="shared" si="2"/>
        <v>198</v>
      </c>
      <c r="M203" s="512"/>
      <c r="N203" s="513"/>
      <c r="O203" s="512"/>
      <c r="P203" s="512"/>
      <c r="Q203" s="514"/>
      <c r="R203" s="513"/>
      <c r="S203" s="513"/>
    </row>
    <row r="204" spans="12:19" x14ac:dyDescent="0.25">
      <c r="L204" s="511">
        <f t="shared" si="2"/>
        <v>199</v>
      </c>
      <c r="M204" s="512"/>
      <c r="N204" s="513"/>
      <c r="O204" s="512"/>
      <c r="P204" s="512"/>
      <c r="Q204" s="514"/>
      <c r="R204" s="513"/>
      <c r="S204" s="513"/>
    </row>
    <row r="205" spans="12:19" x14ac:dyDescent="0.25">
      <c r="L205" s="511">
        <f t="shared" si="2"/>
        <v>200</v>
      </c>
      <c r="M205" s="512"/>
      <c r="N205" s="513"/>
      <c r="O205" s="512"/>
      <c r="P205" s="512"/>
      <c r="Q205" s="514"/>
      <c r="R205" s="513"/>
      <c r="S205" s="513"/>
    </row>
    <row r="206" spans="12:19" x14ac:dyDescent="0.25">
      <c r="L206" s="511">
        <f t="shared" si="2"/>
        <v>201</v>
      </c>
      <c r="M206" s="512"/>
      <c r="N206" s="513"/>
      <c r="O206" s="512"/>
      <c r="P206" s="512"/>
      <c r="Q206" s="514"/>
      <c r="R206" s="513"/>
      <c r="S206" s="513"/>
    </row>
    <row r="207" spans="12:19" x14ac:dyDescent="0.25">
      <c r="L207" s="511">
        <f t="shared" si="2"/>
        <v>202</v>
      </c>
      <c r="M207" s="512"/>
      <c r="N207" s="513"/>
      <c r="O207" s="512"/>
      <c r="P207" s="512"/>
      <c r="Q207" s="514"/>
      <c r="R207" s="513"/>
      <c r="S207" s="513"/>
    </row>
    <row r="208" spans="12:19" x14ac:dyDescent="0.25">
      <c r="L208" s="511">
        <f t="shared" si="2"/>
        <v>203</v>
      </c>
      <c r="M208" s="512"/>
      <c r="N208" s="513"/>
      <c r="O208" s="512"/>
      <c r="P208" s="512"/>
      <c r="Q208" s="514"/>
      <c r="R208" s="513"/>
      <c r="S208" s="513"/>
    </row>
    <row r="209" spans="12:19" x14ac:dyDescent="0.25">
      <c r="L209" s="511">
        <f t="shared" si="2"/>
        <v>204</v>
      </c>
      <c r="M209" s="512"/>
      <c r="N209" s="513"/>
      <c r="O209" s="512"/>
      <c r="P209" s="512"/>
      <c r="Q209" s="514"/>
      <c r="R209" s="513"/>
      <c r="S209" s="513"/>
    </row>
    <row r="210" spans="12:19" x14ac:dyDescent="0.25">
      <c r="L210" s="511">
        <f t="shared" si="2"/>
        <v>205</v>
      </c>
      <c r="M210" s="512"/>
      <c r="N210" s="513"/>
      <c r="O210" s="512"/>
      <c r="P210" s="512"/>
      <c r="Q210" s="514"/>
      <c r="R210" s="513"/>
      <c r="S210" s="513"/>
    </row>
    <row r="211" spans="12:19" x14ac:dyDescent="0.25">
      <c r="L211" s="511">
        <f t="shared" si="2"/>
        <v>206</v>
      </c>
      <c r="M211" s="512"/>
      <c r="N211" s="513"/>
      <c r="O211" s="512"/>
      <c r="P211" s="512"/>
      <c r="Q211" s="514"/>
      <c r="R211" s="513"/>
      <c r="S211" s="513"/>
    </row>
    <row r="212" spans="12:19" x14ac:dyDescent="0.25">
      <c r="L212" s="511">
        <f t="shared" si="2"/>
        <v>207</v>
      </c>
      <c r="M212" s="512"/>
      <c r="N212" s="513"/>
      <c r="O212" s="512"/>
      <c r="P212" s="512"/>
      <c r="Q212" s="514"/>
      <c r="R212" s="513"/>
      <c r="S212" s="513"/>
    </row>
    <row r="213" spans="12:19" x14ac:dyDescent="0.25">
      <c r="L213" s="511">
        <f t="shared" si="2"/>
        <v>208</v>
      </c>
      <c r="M213" s="512"/>
      <c r="N213" s="513"/>
      <c r="O213" s="512"/>
      <c r="P213" s="512"/>
      <c r="Q213" s="514"/>
      <c r="R213" s="513"/>
      <c r="S213" s="513"/>
    </row>
    <row r="214" spans="12:19" x14ac:dyDescent="0.25">
      <c r="L214" s="511">
        <f t="shared" si="2"/>
        <v>209</v>
      </c>
      <c r="M214" s="512"/>
      <c r="N214" s="513"/>
      <c r="O214" s="512"/>
      <c r="P214" s="512"/>
      <c r="Q214" s="514"/>
      <c r="R214" s="513"/>
      <c r="S214" s="513"/>
    </row>
    <row r="215" spans="12:19" x14ac:dyDescent="0.25">
      <c r="L215" s="511">
        <f t="shared" si="2"/>
        <v>210</v>
      </c>
      <c r="M215" s="512"/>
      <c r="N215" s="513"/>
      <c r="O215" s="512"/>
      <c r="P215" s="512"/>
      <c r="Q215" s="514"/>
      <c r="R215" s="513"/>
      <c r="S215" s="513"/>
    </row>
    <row r="216" spans="12:19" x14ac:dyDescent="0.25">
      <c r="L216" s="511">
        <f t="shared" si="2"/>
        <v>211</v>
      </c>
      <c r="M216" s="512"/>
      <c r="N216" s="513"/>
      <c r="O216" s="512"/>
      <c r="P216" s="512"/>
      <c r="Q216" s="514"/>
      <c r="R216" s="513"/>
      <c r="S216" s="513"/>
    </row>
    <row r="217" spans="12:19" x14ac:dyDescent="0.25">
      <c r="L217" s="511">
        <f t="shared" si="2"/>
        <v>212</v>
      </c>
      <c r="M217" s="512"/>
      <c r="N217" s="513"/>
      <c r="O217" s="512"/>
      <c r="P217" s="512"/>
      <c r="Q217" s="514"/>
      <c r="R217" s="513"/>
      <c r="S217" s="513"/>
    </row>
    <row r="218" spans="12:19" x14ac:dyDescent="0.25">
      <c r="L218" s="511">
        <f t="shared" si="2"/>
        <v>213</v>
      </c>
      <c r="M218" s="512"/>
      <c r="N218" s="513"/>
      <c r="O218" s="512"/>
      <c r="P218" s="512"/>
      <c r="Q218" s="514"/>
      <c r="R218" s="513"/>
      <c r="S218" s="513"/>
    </row>
    <row r="219" spans="12:19" x14ac:dyDescent="0.25">
      <c r="L219" s="511">
        <f t="shared" si="2"/>
        <v>214</v>
      </c>
      <c r="M219" s="512"/>
      <c r="N219" s="513"/>
      <c r="O219" s="512"/>
      <c r="P219" s="512"/>
      <c r="Q219" s="514"/>
      <c r="R219" s="513"/>
      <c r="S219" s="513"/>
    </row>
    <row r="220" spans="12:19" x14ac:dyDescent="0.25">
      <c r="L220" s="511">
        <f t="shared" ref="L220:L283" si="3">L219+1</f>
        <v>215</v>
      </c>
      <c r="M220" s="512"/>
      <c r="N220" s="513"/>
      <c r="O220" s="512"/>
      <c r="P220" s="512"/>
      <c r="Q220" s="514"/>
      <c r="R220" s="513"/>
      <c r="S220" s="513"/>
    </row>
    <row r="221" spans="12:19" x14ac:dyDescent="0.25">
      <c r="L221" s="511">
        <f t="shared" si="3"/>
        <v>216</v>
      </c>
      <c r="M221" s="512"/>
      <c r="N221" s="513"/>
      <c r="O221" s="512"/>
      <c r="P221" s="512"/>
      <c r="Q221" s="514"/>
      <c r="R221" s="513"/>
      <c r="S221" s="513"/>
    </row>
    <row r="222" spans="12:19" x14ac:dyDescent="0.25">
      <c r="L222" s="511">
        <f t="shared" si="3"/>
        <v>217</v>
      </c>
      <c r="M222" s="512"/>
      <c r="N222" s="513"/>
      <c r="O222" s="512"/>
      <c r="P222" s="512"/>
      <c r="Q222" s="514"/>
      <c r="R222" s="513"/>
      <c r="S222" s="513"/>
    </row>
    <row r="223" spans="12:19" x14ac:dyDescent="0.25">
      <c r="L223" s="511">
        <f t="shared" si="3"/>
        <v>218</v>
      </c>
      <c r="M223" s="512"/>
      <c r="N223" s="513"/>
      <c r="O223" s="512"/>
      <c r="P223" s="512"/>
      <c r="Q223" s="514"/>
      <c r="R223" s="513"/>
      <c r="S223" s="513"/>
    </row>
    <row r="224" spans="12:19" x14ac:dyDescent="0.25">
      <c r="L224" s="511">
        <f t="shared" si="3"/>
        <v>219</v>
      </c>
      <c r="M224" s="512"/>
      <c r="N224" s="513"/>
      <c r="O224" s="512"/>
      <c r="P224" s="512"/>
      <c r="Q224" s="514"/>
      <c r="R224" s="513"/>
      <c r="S224" s="513"/>
    </row>
    <row r="225" spans="12:19" x14ac:dyDescent="0.25">
      <c r="L225" s="511">
        <f t="shared" si="3"/>
        <v>220</v>
      </c>
      <c r="M225" s="512"/>
      <c r="N225" s="513"/>
      <c r="O225" s="512"/>
      <c r="P225" s="512"/>
      <c r="Q225" s="514"/>
      <c r="R225" s="513"/>
      <c r="S225" s="513"/>
    </row>
    <row r="226" spans="12:19" x14ac:dyDescent="0.25">
      <c r="L226" s="511">
        <f t="shared" si="3"/>
        <v>221</v>
      </c>
      <c r="M226" s="512"/>
      <c r="N226" s="513"/>
      <c r="O226" s="512"/>
      <c r="P226" s="512"/>
      <c r="Q226" s="514"/>
      <c r="R226" s="513"/>
      <c r="S226" s="513"/>
    </row>
    <row r="227" spans="12:19" x14ac:dyDescent="0.25">
      <c r="L227" s="511">
        <f t="shared" si="3"/>
        <v>222</v>
      </c>
      <c r="M227" s="515"/>
      <c r="N227" s="513"/>
      <c r="O227" s="515"/>
      <c r="P227" s="515"/>
      <c r="Q227" s="514"/>
      <c r="R227" s="513"/>
      <c r="S227" s="513"/>
    </row>
    <row r="228" spans="12:19" x14ac:dyDescent="0.25">
      <c r="L228" s="511">
        <f t="shared" si="3"/>
        <v>223</v>
      </c>
      <c r="M228" s="512"/>
      <c r="N228" s="513"/>
      <c r="O228" s="512"/>
      <c r="P228" s="512"/>
      <c r="Q228" s="514"/>
      <c r="R228" s="513"/>
      <c r="S228" s="513"/>
    </row>
    <row r="229" spans="12:19" x14ac:dyDescent="0.25">
      <c r="L229" s="511">
        <f t="shared" si="3"/>
        <v>224</v>
      </c>
      <c r="M229" s="512"/>
      <c r="N229" s="513"/>
      <c r="O229" s="512"/>
      <c r="P229" s="512"/>
      <c r="Q229" s="514"/>
      <c r="R229" s="513"/>
      <c r="S229" s="513"/>
    </row>
    <row r="230" spans="12:19" x14ac:dyDescent="0.25">
      <c r="L230" s="511">
        <f t="shared" si="3"/>
        <v>225</v>
      </c>
      <c r="M230" s="512"/>
      <c r="N230" s="513"/>
      <c r="O230" s="512"/>
      <c r="P230" s="512"/>
      <c r="Q230" s="514"/>
      <c r="R230" s="513"/>
      <c r="S230" s="513"/>
    </row>
    <row r="231" spans="12:19" x14ac:dyDescent="0.25">
      <c r="L231" s="511">
        <f t="shared" si="3"/>
        <v>226</v>
      </c>
      <c r="M231" s="512"/>
      <c r="N231" s="513"/>
      <c r="O231" s="512"/>
      <c r="P231" s="512"/>
      <c r="Q231" s="514"/>
      <c r="R231" s="513"/>
      <c r="S231" s="513"/>
    </row>
    <row r="232" spans="12:19" x14ac:dyDescent="0.25">
      <c r="L232" s="511">
        <f t="shared" si="3"/>
        <v>227</v>
      </c>
      <c r="M232" s="512"/>
      <c r="N232" s="513"/>
      <c r="O232" s="512"/>
      <c r="P232" s="512"/>
      <c r="Q232" s="514"/>
      <c r="R232" s="513"/>
      <c r="S232" s="513"/>
    </row>
    <row r="233" spans="12:19" x14ac:dyDescent="0.25">
      <c r="L233" s="511">
        <f t="shared" si="3"/>
        <v>228</v>
      </c>
      <c r="M233" s="512"/>
      <c r="N233" s="513"/>
      <c r="O233" s="512"/>
      <c r="P233" s="512"/>
      <c r="Q233" s="514"/>
      <c r="R233" s="513"/>
      <c r="S233" s="513"/>
    </row>
    <row r="234" spans="12:19" x14ac:dyDescent="0.25">
      <c r="L234" s="511">
        <f t="shared" si="3"/>
        <v>229</v>
      </c>
      <c r="M234" s="512"/>
      <c r="N234" s="513"/>
      <c r="O234" s="512"/>
      <c r="P234" s="512"/>
      <c r="Q234" s="514"/>
      <c r="R234" s="513"/>
      <c r="S234" s="513"/>
    </row>
    <row r="235" spans="12:19" x14ac:dyDescent="0.25">
      <c r="L235" s="511">
        <f t="shared" si="3"/>
        <v>230</v>
      </c>
      <c r="M235" s="512"/>
      <c r="N235" s="513"/>
      <c r="O235" s="512"/>
      <c r="P235" s="512"/>
      <c r="Q235" s="514"/>
      <c r="R235" s="513"/>
      <c r="S235" s="513"/>
    </row>
    <row r="236" spans="12:19" x14ac:dyDescent="0.25">
      <c r="L236" s="511">
        <f t="shared" si="3"/>
        <v>231</v>
      </c>
      <c r="M236" s="512"/>
      <c r="N236" s="513"/>
      <c r="O236" s="512"/>
      <c r="P236" s="512"/>
      <c r="Q236" s="514"/>
      <c r="R236" s="513"/>
      <c r="S236" s="513"/>
    </row>
    <row r="237" spans="12:19" x14ac:dyDescent="0.25">
      <c r="L237" s="511">
        <f t="shared" si="3"/>
        <v>232</v>
      </c>
      <c r="M237" s="512"/>
      <c r="N237" s="513"/>
      <c r="O237" s="512"/>
      <c r="P237" s="512"/>
      <c r="Q237" s="514"/>
      <c r="R237" s="513"/>
      <c r="S237" s="513"/>
    </row>
    <row r="238" spans="12:19" x14ac:dyDescent="0.25">
      <c r="L238" s="511">
        <f t="shared" si="3"/>
        <v>233</v>
      </c>
      <c r="M238" s="515"/>
      <c r="N238" s="513"/>
      <c r="O238" s="515"/>
      <c r="P238" s="515"/>
      <c r="Q238" s="514"/>
      <c r="R238" s="513"/>
      <c r="S238" s="513"/>
    </row>
    <row r="239" spans="12:19" x14ac:dyDescent="0.25">
      <c r="L239" s="511">
        <f t="shared" si="3"/>
        <v>234</v>
      </c>
      <c r="M239" s="512"/>
      <c r="N239" s="513"/>
      <c r="O239" s="512"/>
      <c r="P239" s="512"/>
      <c r="Q239" s="514"/>
      <c r="R239" s="513"/>
      <c r="S239" s="513"/>
    </row>
    <row r="240" spans="12:19" x14ac:dyDescent="0.25">
      <c r="L240" s="511">
        <f t="shared" si="3"/>
        <v>235</v>
      </c>
      <c r="M240" s="512"/>
      <c r="N240" s="513"/>
      <c r="O240" s="512"/>
      <c r="P240" s="512"/>
      <c r="Q240" s="514"/>
      <c r="R240" s="513"/>
      <c r="S240" s="513"/>
    </row>
    <row r="241" spans="12:19" x14ac:dyDescent="0.25">
      <c r="L241" s="511">
        <f t="shared" si="3"/>
        <v>236</v>
      </c>
      <c r="M241" s="515"/>
      <c r="N241" s="513"/>
      <c r="O241" s="515"/>
      <c r="P241" s="515"/>
      <c r="Q241" s="514"/>
      <c r="R241" s="513"/>
      <c r="S241" s="513"/>
    </row>
    <row r="242" spans="12:19" x14ac:dyDescent="0.25">
      <c r="L242" s="511">
        <f t="shared" si="3"/>
        <v>237</v>
      </c>
      <c r="M242" s="512"/>
      <c r="N242" s="513"/>
      <c r="O242" s="512"/>
      <c r="P242" s="512"/>
      <c r="Q242" s="514"/>
      <c r="R242" s="513"/>
      <c r="S242" s="513"/>
    </row>
    <row r="243" spans="12:19" x14ac:dyDescent="0.25">
      <c r="L243" s="511">
        <f t="shared" si="3"/>
        <v>238</v>
      </c>
      <c r="M243" s="512"/>
      <c r="N243" s="513"/>
      <c r="O243" s="512"/>
      <c r="P243" s="512"/>
      <c r="Q243" s="514"/>
      <c r="R243" s="513"/>
      <c r="S243" s="513"/>
    </row>
    <row r="244" spans="12:19" x14ac:dyDescent="0.25">
      <c r="L244" s="511">
        <f t="shared" si="3"/>
        <v>239</v>
      </c>
      <c r="M244" s="512"/>
      <c r="N244" s="513"/>
      <c r="O244" s="512"/>
      <c r="P244" s="512"/>
      <c r="Q244" s="514"/>
      <c r="R244" s="513"/>
      <c r="S244" s="513"/>
    </row>
    <row r="245" spans="12:19" x14ac:dyDescent="0.25">
      <c r="L245" s="511">
        <f t="shared" si="3"/>
        <v>240</v>
      </c>
      <c r="M245" s="512"/>
      <c r="N245" s="513"/>
      <c r="O245" s="512"/>
      <c r="P245" s="512"/>
      <c r="Q245" s="514"/>
      <c r="R245" s="513"/>
      <c r="S245" s="513"/>
    </row>
    <row r="246" spans="12:19" x14ac:dyDescent="0.25">
      <c r="L246" s="511">
        <f t="shared" si="3"/>
        <v>241</v>
      </c>
      <c r="M246" s="515"/>
      <c r="N246" s="513"/>
      <c r="O246" s="515"/>
      <c r="P246" s="515"/>
      <c r="Q246" s="514"/>
      <c r="R246" s="513"/>
      <c r="S246" s="513"/>
    </row>
    <row r="247" spans="12:19" x14ac:dyDescent="0.25">
      <c r="L247" s="511">
        <f t="shared" si="3"/>
        <v>242</v>
      </c>
      <c r="M247" s="512"/>
      <c r="N247" s="513"/>
      <c r="O247" s="512"/>
      <c r="P247" s="512"/>
      <c r="Q247" s="514"/>
      <c r="R247" s="513"/>
      <c r="S247" s="513"/>
    </row>
    <row r="248" spans="12:19" x14ac:dyDescent="0.25">
      <c r="L248" s="511">
        <f t="shared" si="3"/>
        <v>243</v>
      </c>
      <c r="M248" s="512"/>
      <c r="N248" s="513"/>
      <c r="O248" s="512"/>
      <c r="P248" s="512"/>
      <c r="Q248" s="514"/>
      <c r="R248" s="513"/>
      <c r="S248" s="513"/>
    </row>
    <row r="249" spans="12:19" x14ac:dyDescent="0.25">
      <c r="L249" s="511">
        <f t="shared" si="3"/>
        <v>244</v>
      </c>
      <c r="M249" s="512"/>
      <c r="N249" s="513"/>
      <c r="O249" s="512"/>
      <c r="P249" s="512"/>
      <c r="Q249" s="514"/>
      <c r="R249" s="513"/>
      <c r="S249" s="513"/>
    </row>
    <row r="250" spans="12:19" x14ac:dyDescent="0.25">
      <c r="L250" s="511">
        <f t="shared" si="3"/>
        <v>245</v>
      </c>
      <c r="M250" s="512"/>
      <c r="N250" s="513"/>
      <c r="O250" s="512"/>
      <c r="P250" s="512"/>
      <c r="Q250" s="514"/>
      <c r="R250" s="513"/>
      <c r="S250" s="513"/>
    </row>
    <row r="251" spans="12:19" x14ac:dyDescent="0.25">
      <c r="L251" s="511">
        <f t="shared" si="3"/>
        <v>246</v>
      </c>
      <c r="M251" s="515"/>
      <c r="N251" s="513"/>
      <c r="O251" s="515"/>
      <c r="P251" s="515"/>
      <c r="Q251" s="514"/>
      <c r="R251" s="513"/>
      <c r="S251" s="513"/>
    </row>
    <row r="252" spans="12:19" x14ac:dyDescent="0.25">
      <c r="L252" s="511">
        <f t="shared" si="3"/>
        <v>247</v>
      </c>
      <c r="M252" s="512"/>
      <c r="N252" s="513"/>
      <c r="O252" s="512"/>
      <c r="P252" s="512"/>
      <c r="Q252" s="514"/>
      <c r="R252" s="513"/>
      <c r="S252" s="513"/>
    </row>
    <row r="253" spans="12:19" x14ac:dyDescent="0.25">
      <c r="L253" s="511">
        <f t="shared" si="3"/>
        <v>248</v>
      </c>
      <c r="M253" s="512"/>
      <c r="N253" s="513"/>
      <c r="O253" s="512"/>
      <c r="P253" s="512"/>
      <c r="Q253" s="514"/>
      <c r="R253" s="513"/>
      <c r="S253" s="513"/>
    </row>
    <row r="254" spans="12:19" x14ac:dyDescent="0.25">
      <c r="L254" s="511">
        <f t="shared" si="3"/>
        <v>249</v>
      </c>
      <c r="M254" s="512"/>
      <c r="N254" s="513"/>
      <c r="O254" s="512"/>
      <c r="P254" s="512"/>
      <c r="Q254" s="514"/>
      <c r="R254" s="513"/>
      <c r="S254" s="513"/>
    </row>
    <row r="255" spans="12:19" x14ac:dyDescent="0.25">
      <c r="L255" s="511">
        <f t="shared" si="3"/>
        <v>250</v>
      </c>
      <c r="M255" s="512"/>
      <c r="N255" s="513"/>
      <c r="O255" s="512"/>
      <c r="P255" s="512"/>
      <c r="Q255" s="514"/>
      <c r="R255" s="513"/>
      <c r="S255" s="513"/>
    </row>
    <row r="256" spans="12:19" x14ac:dyDescent="0.25">
      <c r="L256" s="511">
        <f t="shared" si="3"/>
        <v>251</v>
      </c>
      <c r="M256" s="515"/>
      <c r="N256" s="513"/>
      <c r="O256" s="515"/>
      <c r="P256" s="515"/>
      <c r="Q256" s="514"/>
      <c r="R256" s="513"/>
      <c r="S256" s="513"/>
    </row>
    <row r="257" spans="12:19" x14ac:dyDescent="0.25">
      <c r="L257" s="511">
        <f t="shared" si="3"/>
        <v>252</v>
      </c>
      <c r="M257" s="515"/>
      <c r="N257" s="513"/>
      <c r="O257" s="515"/>
      <c r="P257" s="515"/>
      <c r="Q257" s="514"/>
      <c r="R257" s="513"/>
      <c r="S257" s="513"/>
    </row>
    <row r="258" spans="12:19" x14ac:dyDescent="0.25">
      <c r="L258" s="511">
        <f t="shared" si="3"/>
        <v>253</v>
      </c>
      <c r="M258" s="515"/>
      <c r="N258" s="513"/>
      <c r="O258" s="515"/>
      <c r="P258" s="515"/>
      <c r="Q258" s="514"/>
      <c r="R258" s="513"/>
      <c r="S258" s="513"/>
    </row>
    <row r="259" spans="12:19" x14ac:dyDescent="0.25">
      <c r="L259" s="511">
        <f t="shared" si="3"/>
        <v>254</v>
      </c>
      <c r="M259" s="515"/>
      <c r="N259" s="513"/>
      <c r="O259" s="515"/>
      <c r="P259" s="515"/>
      <c r="Q259" s="514"/>
      <c r="R259" s="513"/>
      <c r="S259" s="513"/>
    </row>
    <row r="260" spans="12:19" x14ac:dyDescent="0.25">
      <c r="L260" s="511">
        <f t="shared" si="3"/>
        <v>255</v>
      </c>
      <c r="M260" s="515"/>
      <c r="N260" s="513"/>
      <c r="O260" s="515"/>
      <c r="P260" s="515"/>
      <c r="Q260" s="514"/>
      <c r="R260" s="513"/>
      <c r="S260" s="513"/>
    </row>
    <row r="261" spans="12:19" x14ac:dyDescent="0.25">
      <c r="L261" s="511">
        <f t="shared" si="3"/>
        <v>256</v>
      </c>
      <c r="M261" s="515"/>
      <c r="N261" s="513"/>
      <c r="O261" s="515"/>
      <c r="P261" s="515"/>
      <c r="Q261" s="514"/>
      <c r="R261" s="513"/>
      <c r="S261" s="513"/>
    </row>
    <row r="262" spans="12:19" x14ac:dyDescent="0.25">
      <c r="L262" s="511">
        <f t="shared" si="3"/>
        <v>257</v>
      </c>
      <c r="M262" s="515"/>
      <c r="N262" s="513"/>
      <c r="O262" s="515"/>
      <c r="P262" s="515"/>
      <c r="Q262" s="514"/>
      <c r="R262" s="513"/>
      <c r="S262" s="513"/>
    </row>
    <row r="263" spans="12:19" x14ac:dyDescent="0.25">
      <c r="L263" s="511">
        <f t="shared" si="3"/>
        <v>258</v>
      </c>
      <c r="M263" s="515"/>
      <c r="N263" s="513"/>
      <c r="O263" s="515"/>
      <c r="P263" s="515"/>
      <c r="Q263" s="514"/>
      <c r="R263" s="513"/>
      <c r="S263" s="513"/>
    </row>
    <row r="264" spans="12:19" x14ac:dyDescent="0.25">
      <c r="L264" s="511">
        <f t="shared" si="3"/>
        <v>259</v>
      </c>
      <c r="M264" s="515"/>
      <c r="N264" s="513"/>
      <c r="O264" s="515"/>
      <c r="P264" s="515"/>
      <c r="Q264" s="514"/>
      <c r="R264" s="513"/>
      <c r="S264" s="513"/>
    </row>
    <row r="265" spans="12:19" x14ac:dyDescent="0.25">
      <c r="L265" s="511">
        <f t="shared" si="3"/>
        <v>260</v>
      </c>
      <c r="M265" s="515"/>
      <c r="N265" s="513"/>
      <c r="O265" s="515"/>
      <c r="P265" s="515"/>
      <c r="Q265" s="514"/>
      <c r="R265" s="513"/>
      <c r="S265" s="513"/>
    </row>
    <row r="266" spans="12:19" x14ac:dyDescent="0.25">
      <c r="L266" s="511">
        <f t="shared" si="3"/>
        <v>261</v>
      </c>
      <c r="M266" s="515"/>
      <c r="N266" s="513"/>
      <c r="O266" s="515"/>
      <c r="P266" s="515"/>
      <c r="Q266" s="514"/>
      <c r="R266" s="513"/>
      <c r="S266" s="513"/>
    </row>
    <row r="267" spans="12:19" x14ac:dyDescent="0.25">
      <c r="L267" s="511">
        <f t="shared" si="3"/>
        <v>262</v>
      </c>
      <c r="M267" s="515"/>
      <c r="N267" s="513"/>
      <c r="O267" s="515"/>
      <c r="P267" s="515"/>
      <c r="Q267" s="514"/>
      <c r="R267" s="513"/>
      <c r="S267" s="513"/>
    </row>
    <row r="268" spans="12:19" x14ac:dyDescent="0.25">
      <c r="L268" s="511">
        <f t="shared" si="3"/>
        <v>263</v>
      </c>
      <c r="M268" s="515"/>
      <c r="N268" s="513"/>
      <c r="O268" s="515"/>
      <c r="P268" s="515"/>
      <c r="Q268" s="514"/>
      <c r="R268" s="513"/>
      <c r="S268" s="513"/>
    </row>
    <row r="269" spans="12:19" x14ac:dyDescent="0.25">
      <c r="L269" s="511">
        <f t="shared" si="3"/>
        <v>264</v>
      </c>
      <c r="M269" s="515"/>
      <c r="N269" s="513"/>
      <c r="O269" s="515"/>
      <c r="P269" s="515"/>
      <c r="Q269" s="514"/>
      <c r="R269" s="513"/>
      <c r="S269" s="513"/>
    </row>
    <row r="270" spans="12:19" x14ac:dyDescent="0.25">
      <c r="L270" s="511">
        <f t="shared" si="3"/>
        <v>265</v>
      </c>
      <c r="M270" s="515"/>
      <c r="N270" s="513"/>
      <c r="O270" s="515"/>
      <c r="P270" s="515"/>
      <c r="Q270" s="514"/>
      <c r="R270" s="513"/>
      <c r="S270" s="513"/>
    </row>
    <row r="271" spans="12:19" x14ac:dyDescent="0.25">
      <c r="L271" s="511">
        <f t="shared" si="3"/>
        <v>266</v>
      </c>
      <c r="M271" s="515"/>
      <c r="N271" s="513"/>
      <c r="O271" s="515"/>
      <c r="P271" s="515"/>
      <c r="Q271" s="514"/>
      <c r="R271" s="513"/>
      <c r="S271" s="513"/>
    </row>
    <row r="272" spans="12:19" x14ac:dyDescent="0.25">
      <c r="L272" s="511">
        <f t="shared" si="3"/>
        <v>267</v>
      </c>
      <c r="M272" s="515"/>
      <c r="N272" s="513"/>
      <c r="O272" s="515"/>
      <c r="P272" s="515"/>
      <c r="Q272" s="514"/>
      <c r="R272" s="513"/>
      <c r="S272" s="513"/>
    </row>
    <row r="273" spans="12:19" x14ac:dyDescent="0.25">
      <c r="L273" s="511">
        <f t="shared" si="3"/>
        <v>268</v>
      </c>
      <c r="M273" s="515"/>
      <c r="N273" s="513"/>
      <c r="O273" s="515"/>
      <c r="P273" s="515"/>
      <c r="Q273" s="514"/>
      <c r="R273" s="513"/>
      <c r="S273" s="513"/>
    </row>
    <row r="274" spans="12:19" x14ac:dyDescent="0.25">
      <c r="L274" s="511">
        <f t="shared" si="3"/>
        <v>269</v>
      </c>
      <c r="M274" s="515"/>
      <c r="N274" s="513"/>
      <c r="O274" s="515"/>
      <c r="P274" s="515"/>
      <c r="Q274" s="514"/>
      <c r="R274" s="513"/>
      <c r="S274" s="513"/>
    </row>
    <row r="275" spans="12:19" x14ac:dyDescent="0.25">
      <c r="L275" s="511">
        <f t="shared" si="3"/>
        <v>270</v>
      </c>
      <c r="M275" s="512"/>
      <c r="N275" s="513"/>
      <c r="O275" s="512"/>
      <c r="P275" s="512"/>
      <c r="Q275" s="514"/>
      <c r="R275" s="513"/>
      <c r="S275" s="513"/>
    </row>
    <row r="276" spans="12:19" x14ac:dyDescent="0.25">
      <c r="L276" s="511">
        <f t="shared" si="3"/>
        <v>271</v>
      </c>
      <c r="M276" s="512"/>
      <c r="N276" s="513"/>
      <c r="O276" s="512"/>
      <c r="P276" s="512"/>
      <c r="Q276" s="514"/>
      <c r="R276" s="513"/>
      <c r="S276" s="513"/>
    </row>
    <row r="277" spans="12:19" x14ac:dyDescent="0.25">
      <c r="L277" s="511">
        <f t="shared" si="3"/>
        <v>272</v>
      </c>
      <c r="M277" s="512"/>
      <c r="N277" s="513"/>
      <c r="O277" s="512"/>
      <c r="P277" s="512"/>
      <c r="Q277" s="514"/>
      <c r="R277" s="513"/>
      <c r="S277" s="513"/>
    </row>
    <row r="278" spans="12:19" x14ac:dyDescent="0.25">
      <c r="L278" s="511">
        <f t="shared" si="3"/>
        <v>273</v>
      </c>
      <c r="M278" s="512"/>
      <c r="N278" s="513"/>
      <c r="O278" s="512"/>
      <c r="P278" s="512"/>
      <c r="Q278" s="514"/>
      <c r="R278" s="513"/>
      <c r="S278" s="513"/>
    </row>
    <row r="279" spans="12:19" x14ac:dyDescent="0.25">
      <c r="L279" s="511">
        <f t="shared" si="3"/>
        <v>274</v>
      </c>
      <c r="M279" s="512"/>
      <c r="N279" s="513"/>
      <c r="O279" s="512"/>
      <c r="P279" s="512"/>
      <c r="Q279" s="514"/>
      <c r="R279" s="513"/>
      <c r="S279" s="513"/>
    </row>
    <row r="280" spans="12:19" x14ac:dyDescent="0.25">
      <c r="L280" s="511">
        <f t="shared" si="3"/>
        <v>275</v>
      </c>
      <c r="M280" s="512"/>
      <c r="N280" s="513"/>
      <c r="O280" s="512"/>
      <c r="P280" s="512"/>
      <c r="Q280" s="514"/>
      <c r="R280" s="513"/>
      <c r="S280" s="513"/>
    </row>
    <row r="281" spans="12:19" x14ac:dyDescent="0.25">
      <c r="L281" s="511">
        <f t="shared" si="3"/>
        <v>276</v>
      </c>
      <c r="M281" s="512"/>
      <c r="N281" s="513"/>
      <c r="O281" s="512"/>
      <c r="P281" s="512"/>
      <c r="Q281" s="514"/>
      <c r="R281" s="513"/>
      <c r="S281" s="513"/>
    </row>
    <row r="282" spans="12:19" x14ac:dyDescent="0.25">
      <c r="L282" s="511">
        <f t="shared" si="3"/>
        <v>277</v>
      </c>
      <c r="M282" s="512"/>
      <c r="N282" s="513"/>
      <c r="O282" s="512"/>
      <c r="P282" s="512"/>
      <c r="Q282" s="514"/>
      <c r="R282" s="513"/>
      <c r="S282" s="513"/>
    </row>
    <row r="283" spans="12:19" x14ac:dyDescent="0.25">
      <c r="L283" s="511">
        <f t="shared" si="3"/>
        <v>278</v>
      </c>
      <c r="M283" s="512"/>
      <c r="N283" s="513"/>
      <c r="O283" s="512"/>
      <c r="P283" s="512"/>
      <c r="Q283" s="514"/>
      <c r="R283" s="513"/>
      <c r="S283" s="513"/>
    </row>
    <row r="284" spans="12:19" x14ac:dyDescent="0.25">
      <c r="L284" s="511">
        <f t="shared" ref="L284:L347" si="4">L283+1</f>
        <v>279</v>
      </c>
      <c r="M284" s="512"/>
      <c r="N284" s="513"/>
      <c r="O284" s="512"/>
      <c r="P284" s="512"/>
      <c r="Q284" s="514"/>
      <c r="R284" s="513"/>
      <c r="S284" s="513"/>
    </row>
    <row r="285" spans="12:19" x14ac:dyDescent="0.25">
      <c r="L285" s="511">
        <f t="shared" si="4"/>
        <v>280</v>
      </c>
      <c r="M285" s="512"/>
      <c r="N285" s="513"/>
      <c r="O285" s="512"/>
      <c r="P285" s="512"/>
      <c r="Q285" s="514"/>
      <c r="R285" s="513"/>
      <c r="S285" s="513"/>
    </row>
    <row r="286" spans="12:19" x14ac:dyDescent="0.25">
      <c r="L286" s="511">
        <f t="shared" si="4"/>
        <v>281</v>
      </c>
      <c r="M286" s="512"/>
      <c r="N286" s="513"/>
      <c r="O286" s="512"/>
      <c r="P286" s="512"/>
      <c r="Q286" s="514"/>
      <c r="R286" s="513"/>
      <c r="S286" s="513"/>
    </row>
    <row r="287" spans="12:19" x14ac:dyDescent="0.25">
      <c r="L287" s="511">
        <f t="shared" si="4"/>
        <v>282</v>
      </c>
      <c r="M287" s="512"/>
      <c r="N287" s="513"/>
      <c r="O287" s="512"/>
      <c r="P287" s="512"/>
      <c r="Q287" s="514"/>
      <c r="R287" s="513"/>
      <c r="S287" s="513"/>
    </row>
    <row r="288" spans="12:19" x14ac:dyDescent="0.25">
      <c r="L288" s="511">
        <f t="shared" si="4"/>
        <v>283</v>
      </c>
      <c r="M288" s="512"/>
      <c r="N288" s="513"/>
      <c r="O288" s="512"/>
      <c r="P288" s="512"/>
      <c r="Q288" s="514"/>
      <c r="R288" s="513"/>
      <c r="S288" s="513"/>
    </row>
    <row r="289" spans="12:19" x14ac:dyDescent="0.25">
      <c r="L289" s="511">
        <f t="shared" si="4"/>
        <v>284</v>
      </c>
      <c r="M289" s="512"/>
      <c r="N289" s="513"/>
      <c r="O289" s="512"/>
      <c r="P289" s="512"/>
      <c r="Q289" s="514"/>
      <c r="R289" s="513"/>
      <c r="S289" s="513"/>
    </row>
    <row r="290" spans="12:19" x14ac:dyDescent="0.25">
      <c r="L290" s="511">
        <f t="shared" si="4"/>
        <v>285</v>
      </c>
      <c r="M290" s="512"/>
      <c r="N290" s="513"/>
      <c r="O290" s="512"/>
      <c r="P290" s="512"/>
      <c r="Q290" s="514"/>
      <c r="R290" s="513"/>
      <c r="S290" s="513"/>
    </row>
    <row r="291" spans="12:19" x14ac:dyDescent="0.25">
      <c r="L291" s="511">
        <f t="shared" si="4"/>
        <v>286</v>
      </c>
      <c r="M291" s="512"/>
      <c r="N291" s="513"/>
      <c r="O291" s="512"/>
      <c r="P291" s="512"/>
      <c r="Q291" s="514"/>
      <c r="R291" s="513"/>
      <c r="S291" s="513"/>
    </row>
    <row r="292" spans="12:19" x14ac:dyDescent="0.25">
      <c r="L292" s="511">
        <f t="shared" si="4"/>
        <v>287</v>
      </c>
      <c r="M292" s="512"/>
      <c r="N292" s="513"/>
      <c r="O292" s="512"/>
      <c r="P292" s="512"/>
      <c r="Q292" s="514"/>
      <c r="R292" s="513"/>
      <c r="S292" s="513"/>
    </row>
    <row r="293" spans="12:19" x14ac:dyDescent="0.25">
      <c r="L293" s="511">
        <f t="shared" si="4"/>
        <v>288</v>
      </c>
      <c r="M293" s="512"/>
      <c r="N293" s="513"/>
      <c r="O293" s="512"/>
      <c r="P293" s="512"/>
      <c r="Q293" s="514"/>
      <c r="R293" s="513"/>
      <c r="S293" s="513"/>
    </row>
    <row r="294" spans="12:19" x14ac:dyDescent="0.25">
      <c r="L294" s="511">
        <f t="shared" si="4"/>
        <v>289</v>
      </c>
      <c r="M294" s="512"/>
      <c r="N294" s="513"/>
      <c r="O294" s="512"/>
      <c r="P294" s="512"/>
      <c r="Q294" s="514"/>
      <c r="R294" s="513"/>
      <c r="S294" s="513"/>
    </row>
    <row r="295" spans="12:19" x14ac:dyDescent="0.25">
      <c r="L295" s="511">
        <f t="shared" si="4"/>
        <v>290</v>
      </c>
      <c r="M295" s="512"/>
      <c r="N295" s="513"/>
      <c r="O295" s="512"/>
      <c r="P295" s="512"/>
      <c r="Q295" s="514"/>
      <c r="R295" s="513"/>
      <c r="S295" s="513"/>
    </row>
    <row r="296" spans="12:19" x14ac:dyDescent="0.25">
      <c r="L296" s="511">
        <f t="shared" si="4"/>
        <v>291</v>
      </c>
      <c r="M296" s="512"/>
      <c r="N296" s="513"/>
      <c r="O296" s="512"/>
      <c r="P296" s="512"/>
      <c r="Q296" s="514"/>
      <c r="R296" s="513"/>
      <c r="S296" s="513"/>
    </row>
    <row r="297" spans="12:19" x14ac:dyDescent="0.25">
      <c r="L297" s="511">
        <f t="shared" si="4"/>
        <v>292</v>
      </c>
      <c r="M297" s="512"/>
      <c r="N297" s="513"/>
      <c r="O297" s="512"/>
      <c r="P297" s="512"/>
      <c r="Q297" s="514"/>
      <c r="R297" s="513"/>
      <c r="S297" s="513"/>
    </row>
    <row r="298" spans="12:19" x14ac:dyDescent="0.25">
      <c r="L298" s="511">
        <f t="shared" si="4"/>
        <v>293</v>
      </c>
      <c r="M298" s="512"/>
      <c r="N298" s="513"/>
      <c r="O298" s="512"/>
      <c r="P298" s="512"/>
      <c r="Q298" s="514"/>
      <c r="R298" s="513"/>
      <c r="S298" s="513"/>
    </row>
    <row r="299" spans="12:19" x14ac:dyDescent="0.25">
      <c r="L299" s="511">
        <f t="shared" si="4"/>
        <v>294</v>
      </c>
      <c r="M299" s="512"/>
      <c r="N299" s="513"/>
      <c r="O299" s="512"/>
      <c r="P299" s="512"/>
      <c r="Q299" s="514"/>
      <c r="R299" s="513"/>
      <c r="S299" s="513"/>
    </row>
    <row r="300" spans="12:19" x14ac:dyDescent="0.25">
      <c r="L300" s="511">
        <f t="shared" si="4"/>
        <v>295</v>
      </c>
      <c r="M300" s="512"/>
      <c r="N300" s="513"/>
      <c r="O300" s="512"/>
      <c r="P300" s="512"/>
      <c r="Q300" s="514"/>
      <c r="R300" s="513"/>
      <c r="S300" s="513"/>
    </row>
    <row r="301" spans="12:19" x14ac:dyDescent="0.25">
      <c r="L301" s="511">
        <f t="shared" si="4"/>
        <v>296</v>
      </c>
      <c r="M301" s="515"/>
      <c r="N301" s="513"/>
      <c r="O301" s="515"/>
      <c r="P301" s="515"/>
      <c r="Q301" s="514"/>
      <c r="R301" s="513"/>
      <c r="S301" s="513"/>
    </row>
    <row r="302" spans="12:19" x14ac:dyDescent="0.25">
      <c r="L302" s="511">
        <f t="shared" si="4"/>
        <v>297</v>
      </c>
      <c r="M302" s="515"/>
      <c r="N302" s="513"/>
      <c r="O302" s="515"/>
      <c r="P302" s="515"/>
      <c r="Q302" s="514"/>
      <c r="R302" s="513"/>
      <c r="S302" s="513"/>
    </row>
    <row r="303" spans="12:19" x14ac:dyDescent="0.25">
      <c r="L303" s="511">
        <f t="shared" si="4"/>
        <v>298</v>
      </c>
      <c r="M303" s="512"/>
      <c r="N303" s="513"/>
      <c r="O303" s="512"/>
      <c r="P303" s="512"/>
      <c r="Q303" s="514"/>
      <c r="R303" s="513"/>
      <c r="S303" s="513"/>
    </row>
    <row r="304" spans="12:19" x14ac:dyDescent="0.25">
      <c r="L304" s="511">
        <f t="shared" si="4"/>
        <v>299</v>
      </c>
      <c r="M304" s="515"/>
      <c r="N304" s="513"/>
      <c r="O304" s="515"/>
      <c r="P304" s="515"/>
      <c r="Q304" s="514"/>
      <c r="R304" s="513"/>
      <c r="S304" s="513"/>
    </row>
    <row r="305" spans="12:19" x14ac:dyDescent="0.25">
      <c r="L305" s="511">
        <f t="shared" si="4"/>
        <v>300</v>
      </c>
      <c r="M305" s="512"/>
      <c r="N305" s="513"/>
      <c r="O305" s="512"/>
      <c r="P305" s="512"/>
      <c r="Q305" s="514"/>
      <c r="R305" s="513"/>
      <c r="S305" s="513"/>
    </row>
    <row r="306" spans="12:19" x14ac:dyDescent="0.25">
      <c r="L306" s="511">
        <f t="shared" si="4"/>
        <v>301</v>
      </c>
      <c r="M306" s="512"/>
      <c r="N306" s="513"/>
      <c r="O306" s="512"/>
      <c r="P306" s="512"/>
      <c r="Q306" s="514"/>
      <c r="R306" s="513"/>
      <c r="S306" s="513"/>
    </row>
    <row r="307" spans="12:19" x14ac:dyDescent="0.25">
      <c r="L307" s="511">
        <f t="shared" si="4"/>
        <v>302</v>
      </c>
      <c r="M307" s="512"/>
      <c r="N307" s="513"/>
      <c r="O307" s="512"/>
      <c r="P307" s="512"/>
      <c r="Q307" s="514"/>
      <c r="R307" s="513"/>
      <c r="S307" s="513"/>
    </row>
    <row r="308" spans="12:19" x14ac:dyDescent="0.25">
      <c r="L308" s="511">
        <f t="shared" si="4"/>
        <v>303</v>
      </c>
      <c r="M308" s="512"/>
      <c r="N308" s="513"/>
      <c r="O308" s="512"/>
      <c r="P308" s="512"/>
      <c r="Q308" s="514"/>
      <c r="R308" s="513"/>
      <c r="S308" s="513"/>
    </row>
    <row r="309" spans="12:19" x14ac:dyDescent="0.25">
      <c r="L309" s="511">
        <f t="shared" si="4"/>
        <v>304</v>
      </c>
      <c r="M309" s="515"/>
      <c r="N309" s="513"/>
      <c r="O309" s="515"/>
      <c r="P309" s="515"/>
      <c r="Q309" s="514"/>
      <c r="R309" s="513"/>
      <c r="S309" s="513"/>
    </row>
    <row r="310" spans="12:19" x14ac:dyDescent="0.25">
      <c r="L310" s="511">
        <f t="shared" si="4"/>
        <v>305</v>
      </c>
      <c r="M310" s="512"/>
      <c r="N310" s="513"/>
      <c r="O310" s="512"/>
      <c r="P310" s="512"/>
      <c r="Q310" s="514"/>
      <c r="R310" s="513"/>
      <c r="S310" s="513"/>
    </row>
    <row r="311" spans="12:19" x14ac:dyDescent="0.25">
      <c r="L311" s="511">
        <f t="shared" si="4"/>
        <v>306</v>
      </c>
      <c r="M311" s="515"/>
      <c r="N311" s="513"/>
      <c r="O311" s="515"/>
      <c r="P311" s="515"/>
      <c r="Q311" s="514"/>
      <c r="R311" s="513"/>
      <c r="S311" s="513"/>
    </row>
    <row r="312" spans="12:19" x14ac:dyDescent="0.25">
      <c r="L312" s="511">
        <f t="shared" si="4"/>
        <v>307</v>
      </c>
      <c r="M312" s="512"/>
      <c r="N312" s="513"/>
      <c r="O312" s="512"/>
      <c r="P312" s="512"/>
      <c r="Q312" s="514"/>
      <c r="R312" s="513"/>
      <c r="S312" s="513"/>
    </row>
    <row r="313" spans="12:19" x14ac:dyDescent="0.25">
      <c r="L313" s="511">
        <f t="shared" si="4"/>
        <v>308</v>
      </c>
      <c r="M313" s="512"/>
      <c r="N313" s="513"/>
      <c r="O313" s="512"/>
      <c r="P313" s="512"/>
      <c r="Q313" s="514"/>
      <c r="R313" s="513"/>
      <c r="S313" s="513"/>
    </row>
    <row r="314" spans="12:19" x14ac:dyDescent="0.25">
      <c r="L314" s="511">
        <f t="shared" si="4"/>
        <v>309</v>
      </c>
      <c r="M314" s="512"/>
      <c r="N314" s="513"/>
      <c r="O314" s="512"/>
      <c r="P314" s="512"/>
      <c r="Q314" s="514"/>
      <c r="R314" s="513"/>
      <c r="S314" s="513"/>
    </row>
    <row r="315" spans="12:19" x14ac:dyDescent="0.25">
      <c r="L315" s="511">
        <f t="shared" si="4"/>
        <v>310</v>
      </c>
      <c r="M315" s="512"/>
      <c r="N315" s="513"/>
      <c r="O315" s="512"/>
      <c r="P315" s="512"/>
      <c r="Q315" s="514"/>
      <c r="R315" s="513"/>
      <c r="S315" s="513"/>
    </row>
    <row r="316" spans="12:19" x14ac:dyDescent="0.25">
      <c r="L316" s="511">
        <f t="shared" si="4"/>
        <v>311</v>
      </c>
      <c r="M316" s="512"/>
      <c r="N316" s="513"/>
      <c r="O316" s="512"/>
      <c r="P316" s="512"/>
      <c r="Q316" s="514"/>
      <c r="R316" s="513"/>
      <c r="S316" s="513"/>
    </row>
    <row r="317" spans="12:19" x14ac:dyDescent="0.25">
      <c r="L317" s="511">
        <f t="shared" si="4"/>
        <v>312</v>
      </c>
      <c r="M317" s="512"/>
      <c r="N317" s="513"/>
      <c r="O317" s="512"/>
      <c r="P317" s="512"/>
      <c r="Q317" s="514"/>
      <c r="R317" s="513"/>
      <c r="S317" s="513"/>
    </row>
    <row r="318" spans="12:19" x14ac:dyDescent="0.25">
      <c r="L318" s="511">
        <f t="shared" si="4"/>
        <v>313</v>
      </c>
      <c r="M318" s="512"/>
      <c r="N318" s="513"/>
      <c r="O318" s="512"/>
      <c r="P318" s="512"/>
      <c r="Q318" s="514"/>
      <c r="R318" s="513"/>
      <c r="S318" s="513"/>
    </row>
    <row r="319" spans="12:19" x14ac:dyDescent="0.25">
      <c r="L319" s="511">
        <f t="shared" si="4"/>
        <v>314</v>
      </c>
      <c r="M319" s="512"/>
      <c r="N319" s="513"/>
      <c r="O319" s="512"/>
      <c r="P319" s="512"/>
      <c r="Q319" s="514"/>
      <c r="R319" s="513"/>
      <c r="S319" s="513"/>
    </row>
    <row r="320" spans="12:19" x14ac:dyDescent="0.25">
      <c r="L320" s="511">
        <f t="shared" si="4"/>
        <v>315</v>
      </c>
      <c r="M320" s="512"/>
      <c r="N320" s="513"/>
      <c r="O320" s="512"/>
      <c r="P320" s="512"/>
      <c r="Q320" s="514"/>
      <c r="R320" s="513"/>
      <c r="S320" s="513"/>
    </row>
    <row r="321" spans="12:19" x14ac:dyDescent="0.25">
      <c r="L321" s="511">
        <f t="shared" si="4"/>
        <v>316</v>
      </c>
      <c r="M321" s="512"/>
      <c r="N321" s="513"/>
      <c r="O321" s="512"/>
      <c r="P321" s="512"/>
      <c r="Q321" s="514"/>
      <c r="R321" s="513"/>
      <c r="S321" s="513"/>
    </row>
    <row r="322" spans="12:19" x14ac:dyDescent="0.25">
      <c r="L322" s="511">
        <f t="shared" si="4"/>
        <v>317</v>
      </c>
      <c r="M322" s="512"/>
      <c r="N322" s="513"/>
      <c r="O322" s="512"/>
      <c r="P322" s="512"/>
      <c r="Q322" s="514"/>
      <c r="R322" s="513"/>
      <c r="S322" s="513"/>
    </row>
    <row r="323" spans="12:19" x14ac:dyDescent="0.25">
      <c r="L323" s="511">
        <f t="shared" si="4"/>
        <v>318</v>
      </c>
      <c r="M323" s="512"/>
      <c r="N323" s="513"/>
      <c r="O323" s="512"/>
      <c r="P323" s="512"/>
      <c r="Q323" s="514"/>
      <c r="R323" s="513"/>
      <c r="S323" s="513"/>
    </row>
    <row r="324" spans="12:19" x14ac:dyDescent="0.25">
      <c r="L324" s="511">
        <f t="shared" si="4"/>
        <v>319</v>
      </c>
      <c r="M324" s="512"/>
      <c r="N324" s="513"/>
      <c r="O324" s="512"/>
      <c r="P324" s="512"/>
      <c r="Q324" s="514"/>
      <c r="R324" s="513"/>
      <c r="S324" s="513"/>
    </row>
    <row r="325" spans="12:19" x14ac:dyDescent="0.25">
      <c r="L325" s="511">
        <f t="shared" si="4"/>
        <v>320</v>
      </c>
      <c r="M325" s="512"/>
      <c r="N325" s="513"/>
      <c r="O325" s="512"/>
      <c r="P325" s="512"/>
      <c r="Q325" s="514"/>
      <c r="R325" s="513"/>
      <c r="S325" s="513"/>
    </row>
    <row r="326" spans="12:19" x14ac:dyDescent="0.25">
      <c r="L326" s="511">
        <f t="shared" si="4"/>
        <v>321</v>
      </c>
      <c r="M326" s="512"/>
      <c r="N326" s="513"/>
      <c r="O326" s="512"/>
      <c r="P326" s="512"/>
      <c r="Q326" s="514"/>
      <c r="R326" s="513"/>
      <c r="S326" s="513"/>
    </row>
    <row r="327" spans="12:19" x14ac:dyDescent="0.25">
      <c r="L327" s="511">
        <f t="shared" si="4"/>
        <v>322</v>
      </c>
      <c r="M327" s="512"/>
      <c r="N327" s="513"/>
      <c r="O327" s="512"/>
      <c r="P327" s="512"/>
      <c r="Q327" s="514"/>
      <c r="R327" s="513"/>
      <c r="S327" s="513"/>
    </row>
    <row r="328" spans="12:19" x14ac:dyDescent="0.25">
      <c r="L328" s="511">
        <f t="shared" si="4"/>
        <v>323</v>
      </c>
      <c r="M328" s="512"/>
      <c r="N328" s="513"/>
      <c r="O328" s="512"/>
      <c r="P328" s="512"/>
      <c r="Q328" s="514"/>
      <c r="R328" s="513"/>
      <c r="S328" s="513"/>
    </row>
    <row r="329" spans="12:19" x14ac:dyDescent="0.25">
      <c r="L329" s="511">
        <f t="shared" si="4"/>
        <v>324</v>
      </c>
      <c r="M329" s="512"/>
      <c r="N329" s="513"/>
      <c r="O329" s="512"/>
      <c r="P329" s="512"/>
      <c r="Q329" s="514"/>
      <c r="R329" s="513"/>
      <c r="S329" s="513"/>
    </row>
    <row r="330" spans="12:19" x14ac:dyDescent="0.25">
      <c r="L330" s="511">
        <f t="shared" si="4"/>
        <v>325</v>
      </c>
      <c r="M330" s="512"/>
      <c r="N330" s="513"/>
      <c r="O330" s="512"/>
      <c r="P330" s="512"/>
      <c r="Q330" s="514"/>
      <c r="R330" s="513"/>
      <c r="S330" s="513"/>
    </row>
    <row r="331" spans="12:19" x14ac:dyDescent="0.25">
      <c r="L331" s="511">
        <f t="shared" si="4"/>
        <v>326</v>
      </c>
      <c r="M331" s="512"/>
      <c r="N331" s="513"/>
      <c r="O331" s="512"/>
      <c r="P331" s="512"/>
      <c r="Q331" s="514"/>
      <c r="R331" s="513"/>
      <c r="S331" s="513"/>
    </row>
    <row r="332" spans="12:19" x14ac:dyDescent="0.25">
      <c r="L332" s="511">
        <f t="shared" si="4"/>
        <v>327</v>
      </c>
      <c r="M332" s="512"/>
      <c r="N332" s="513"/>
      <c r="O332" s="512"/>
      <c r="P332" s="512"/>
      <c r="Q332" s="514"/>
      <c r="R332" s="513"/>
      <c r="S332" s="513"/>
    </row>
    <row r="333" spans="12:19" x14ac:dyDescent="0.25">
      <c r="L333" s="511">
        <f t="shared" si="4"/>
        <v>328</v>
      </c>
      <c r="M333" s="512"/>
      <c r="N333" s="513"/>
      <c r="O333" s="512"/>
      <c r="P333" s="512"/>
      <c r="Q333" s="514"/>
      <c r="R333" s="513"/>
      <c r="S333" s="513"/>
    </row>
    <row r="334" spans="12:19" x14ac:dyDescent="0.25">
      <c r="L334" s="511">
        <f t="shared" si="4"/>
        <v>329</v>
      </c>
      <c r="M334" s="512"/>
      <c r="N334" s="513"/>
      <c r="O334" s="512"/>
      <c r="P334" s="512"/>
      <c r="Q334" s="514"/>
      <c r="R334" s="513"/>
      <c r="S334" s="513"/>
    </row>
    <row r="335" spans="12:19" x14ac:dyDescent="0.25">
      <c r="L335" s="511">
        <f t="shared" si="4"/>
        <v>330</v>
      </c>
      <c r="M335" s="512"/>
      <c r="N335" s="513"/>
      <c r="O335" s="512"/>
      <c r="P335" s="512"/>
      <c r="Q335" s="514"/>
      <c r="R335" s="513"/>
      <c r="S335" s="513"/>
    </row>
    <row r="336" spans="12:19" x14ac:dyDescent="0.25">
      <c r="L336" s="511">
        <f t="shared" si="4"/>
        <v>331</v>
      </c>
      <c r="M336" s="512"/>
      <c r="N336" s="513"/>
      <c r="O336" s="512"/>
      <c r="P336" s="512"/>
      <c r="Q336" s="514"/>
      <c r="R336" s="513"/>
      <c r="S336" s="513"/>
    </row>
    <row r="337" spans="1:19" x14ac:dyDescent="0.25">
      <c r="L337" s="511">
        <f t="shared" si="4"/>
        <v>332</v>
      </c>
      <c r="M337" s="512"/>
      <c r="N337" s="513"/>
      <c r="O337" s="512"/>
      <c r="P337" s="512"/>
      <c r="Q337" s="514"/>
      <c r="R337" s="513"/>
      <c r="S337" s="513"/>
    </row>
    <row r="338" spans="1:19" x14ac:dyDescent="0.25">
      <c r="L338" s="511">
        <f t="shared" si="4"/>
        <v>333</v>
      </c>
      <c r="M338" s="512"/>
      <c r="N338" s="513"/>
      <c r="O338" s="512"/>
      <c r="P338" s="512"/>
      <c r="Q338" s="514"/>
      <c r="R338" s="513"/>
      <c r="S338" s="513"/>
    </row>
    <row r="339" spans="1:19" x14ac:dyDescent="0.25">
      <c r="L339" s="511">
        <f t="shared" si="4"/>
        <v>334</v>
      </c>
      <c r="M339" s="512"/>
      <c r="N339" s="513"/>
      <c r="O339" s="512"/>
      <c r="P339" s="512"/>
      <c r="Q339" s="514"/>
      <c r="R339" s="513"/>
      <c r="S339" s="513"/>
    </row>
    <row r="340" spans="1:19" x14ac:dyDescent="0.25">
      <c r="L340" s="511">
        <f t="shared" si="4"/>
        <v>335</v>
      </c>
      <c r="M340" s="512"/>
      <c r="N340" s="513"/>
      <c r="O340" s="512"/>
      <c r="P340" s="512"/>
      <c r="Q340" s="514"/>
      <c r="R340" s="513"/>
      <c r="S340" s="513"/>
    </row>
    <row r="341" spans="1:19" x14ac:dyDescent="0.25">
      <c r="L341" s="511">
        <f t="shared" si="4"/>
        <v>336</v>
      </c>
      <c r="M341" s="512"/>
      <c r="N341" s="513"/>
      <c r="O341" s="512"/>
      <c r="P341" s="512"/>
      <c r="Q341" s="514"/>
      <c r="R341" s="513"/>
      <c r="S341" s="513"/>
    </row>
    <row r="342" spans="1:19" x14ac:dyDescent="0.25">
      <c r="L342" s="511">
        <f t="shared" si="4"/>
        <v>337</v>
      </c>
      <c r="M342" s="512"/>
      <c r="N342" s="513"/>
      <c r="O342" s="512"/>
      <c r="P342" s="512"/>
      <c r="Q342" s="514"/>
      <c r="R342" s="513"/>
      <c r="S342" s="513"/>
    </row>
    <row r="343" spans="1:19" x14ac:dyDescent="0.25">
      <c r="A343" s="350"/>
      <c r="B343" s="350"/>
      <c r="L343" s="511">
        <f t="shared" si="4"/>
        <v>338</v>
      </c>
      <c r="M343" s="512"/>
      <c r="N343" s="513"/>
      <c r="O343" s="512"/>
      <c r="P343" s="512"/>
      <c r="Q343" s="514"/>
      <c r="R343" s="513"/>
      <c r="S343" s="513"/>
    </row>
    <row r="344" spans="1:19" x14ac:dyDescent="0.25">
      <c r="L344" s="511">
        <f t="shared" si="4"/>
        <v>339</v>
      </c>
      <c r="M344" s="512"/>
      <c r="N344" s="513"/>
      <c r="O344" s="512"/>
      <c r="P344" s="512"/>
      <c r="Q344" s="514"/>
      <c r="R344" s="513"/>
      <c r="S344" s="513"/>
    </row>
    <row r="345" spans="1:19" x14ac:dyDescent="0.25">
      <c r="L345" s="511">
        <f t="shared" si="4"/>
        <v>340</v>
      </c>
      <c r="M345" s="512"/>
      <c r="N345" s="513"/>
      <c r="O345" s="512"/>
      <c r="P345" s="512"/>
      <c r="Q345" s="514"/>
      <c r="R345" s="513"/>
      <c r="S345" s="513"/>
    </row>
    <row r="346" spans="1:19" x14ac:dyDescent="0.25">
      <c r="L346" s="511">
        <f t="shared" si="4"/>
        <v>341</v>
      </c>
      <c r="M346" s="512"/>
      <c r="N346" s="513"/>
      <c r="O346" s="512"/>
      <c r="P346" s="512"/>
      <c r="Q346" s="514"/>
      <c r="R346" s="513"/>
      <c r="S346" s="513"/>
    </row>
    <row r="347" spans="1:19" x14ac:dyDescent="0.25">
      <c r="L347" s="511">
        <f t="shared" si="4"/>
        <v>342</v>
      </c>
      <c r="M347" s="512"/>
      <c r="N347" s="513"/>
      <c r="O347" s="512"/>
      <c r="P347" s="512"/>
      <c r="Q347" s="514"/>
      <c r="R347" s="513"/>
      <c r="S347" s="513"/>
    </row>
    <row r="348" spans="1:19" x14ac:dyDescent="0.25">
      <c r="L348" s="511">
        <f t="shared" ref="L348:L411" si="5">L347+1</f>
        <v>343</v>
      </c>
      <c r="M348" s="515"/>
      <c r="N348" s="513"/>
      <c r="O348" s="515"/>
      <c r="P348" s="515"/>
      <c r="Q348" s="514"/>
      <c r="R348" s="513"/>
      <c r="S348" s="513"/>
    </row>
    <row r="349" spans="1:19" x14ac:dyDescent="0.25">
      <c r="L349" s="511">
        <f t="shared" si="5"/>
        <v>344</v>
      </c>
      <c r="M349" s="512"/>
      <c r="N349" s="513"/>
      <c r="O349" s="512"/>
      <c r="P349" s="512"/>
      <c r="Q349" s="514"/>
      <c r="R349" s="513"/>
      <c r="S349" s="513"/>
    </row>
    <row r="350" spans="1:19" x14ac:dyDescent="0.25">
      <c r="L350" s="511">
        <f t="shared" si="5"/>
        <v>345</v>
      </c>
      <c r="M350" s="512"/>
      <c r="N350" s="513"/>
      <c r="O350" s="512"/>
      <c r="P350" s="512"/>
      <c r="Q350" s="514"/>
      <c r="R350" s="513"/>
      <c r="S350" s="513"/>
    </row>
    <row r="351" spans="1:19" x14ac:dyDescent="0.25">
      <c r="L351" s="511">
        <f t="shared" si="5"/>
        <v>346</v>
      </c>
      <c r="M351" s="512"/>
      <c r="N351" s="513"/>
      <c r="O351" s="512"/>
      <c r="P351" s="512"/>
      <c r="Q351" s="514"/>
      <c r="R351" s="513"/>
      <c r="S351" s="513"/>
    </row>
    <row r="352" spans="1:19" x14ac:dyDescent="0.25">
      <c r="L352" s="511">
        <f t="shared" si="5"/>
        <v>347</v>
      </c>
      <c r="M352" s="512"/>
      <c r="N352" s="513"/>
      <c r="O352" s="512"/>
      <c r="P352" s="512"/>
      <c r="Q352" s="514"/>
      <c r="R352" s="513"/>
      <c r="S352" s="513"/>
    </row>
    <row r="353" spans="1:20" x14ac:dyDescent="0.25">
      <c r="L353" s="511">
        <f t="shared" si="5"/>
        <v>348</v>
      </c>
      <c r="M353" s="512"/>
      <c r="N353" s="513"/>
      <c r="O353" s="512"/>
      <c r="P353" s="512"/>
      <c r="Q353" s="514"/>
      <c r="R353" s="513"/>
      <c r="S353" s="513"/>
    </row>
    <row r="354" spans="1:20" x14ac:dyDescent="0.25">
      <c r="L354" s="511">
        <f t="shared" si="5"/>
        <v>349</v>
      </c>
      <c r="M354" s="512"/>
      <c r="N354" s="513"/>
      <c r="O354" s="512"/>
      <c r="P354" s="512"/>
      <c r="Q354" s="514"/>
      <c r="R354" s="513"/>
      <c r="S354" s="513"/>
    </row>
    <row r="355" spans="1:20" x14ac:dyDescent="0.25">
      <c r="L355" s="511">
        <f t="shared" si="5"/>
        <v>350</v>
      </c>
      <c r="M355" s="512"/>
      <c r="N355" s="513"/>
      <c r="O355" s="512"/>
      <c r="P355" s="512"/>
      <c r="Q355" s="514"/>
      <c r="R355" s="513"/>
      <c r="S355" s="513"/>
    </row>
    <row r="356" spans="1:20" x14ac:dyDescent="0.25">
      <c r="L356" s="511">
        <f t="shared" si="5"/>
        <v>351</v>
      </c>
      <c r="M356" s="512"/>
      <c r="N356" s="513"/>
      <c r="O356" s="512"/>
      <c r="P356" s="512"/>
      <c r="Q356" s="514"/>
      <c r="R356" s="513"/>
      <c r="S356" s="513"/>
    </row>
    <row r="357" spans="1:20" x14ac:dyDescent="0.25">
      <c r="L357" s="511">
        <f t="shared" si="5"/>
        <v>352</v>
      </c>
      <c r="M357" s="512"/>
      <c r="N357" s="513"/>
      <c r="O357" s="512"/>
      <c r="P357" s="512"/>
      <c r="Q357" s="514"/>
      <c r="R357" s="513"/>
      <c r="S357" s="513"/>
    </row>
    <row r="358" spans="1:20" x14ac:dyDescent="0.25">
      <c r="D358" s="350"/>
      <c r="E358" s="350"/>
      <c r="F358" s="350"/>
      <c r="L358" s="511">
        <f t="shared" si="5"/>
        <v>353</v>
      </c>
      <c r="M358" s="512"/>
      <c r="N358" s="513"/>
      <c r="O358" s="512"/>
      <c r="P358" s="512"/>
      <c r="Q358" s="514"/>
      <c r="R358" s="513"/>
      <c r="S358" s="513"/>
    </row>
    <row r="359" spans="1:20" x14ac:dyDescent="0.25">
      <c r="C359" s="350"/>
      <c r="L359" s="511">
        <f t="shared" si="5"/>
        <v>354</v>
      </c>
      <c r="M359" s="512"/>
      <c r="N359" s="513"/>
      <c r="O359" s="512"/>
      <c r="P359" s="512"/>
      <c r="Q359" s="514"/>
      <c r="R359" s="513"/>
      <c r="S359" s="513"/>
    </row>
    <row r="360" spans="1:20" x14ac:dyDescent="0.25">
      <c r="L360" s="511">
        <f t="shared" si="5"/>
        <v>355</v>
      </c>
      <c r="M360" s="512"/>
      <c r="N360" s="513"/>
      <c r="O360" s="512"/>
      <c r="P360" s="512"/>
      <c r="Q360" s="514"/>
      <c r="R360" s="513"/>
      <c r="S360" s="513"/>
    </row>
    <row r="361" spans="1:20" x14ac:dyDescent="0.25">
      <c r="G361" s="350"/>
      <c r="H361" s="350"/>
      <c r="I361" s="350"/>
      <c r="J361" s="350"/>
      <c r="K361" s="519"/>
      <c r="L361" s="511">
        <f t="shared" si="5"/>
        <v>356</v>
      </c>
      <c r="M361" s="512"/>
      <c r="N361" s="513"/>
      <c r="O361" s="512"/>
      <c r="P361" s="512"/>
      <c r="Q361" s="514"/>
      <c r="R361" s="513"/>
      <c r="S361" s="513"/>
    </row>
    <row r="362" spans="1:20" x14ac:dyDescent="0.25">
      <c r="L362" s="511">
        <f t="shared" si="5"/>
        <v>357</v>
      </c>
      <c r="M362" s="512"/>
      <c r="N362" s="513"/>
      <c r="O362" s="512"/>
      <c r="P362" s="512"/>
      <c r="Q362" s="514"/>
      <c r="R362" s="513"/>
      <c r="S362" s="513"/>
    </row>
    <row r="363" spans="1:20" x14ac:dyDescent="0.25">
      <c r="L363" s="511">
        <f t="shared" si="5"/>
        <v>358</v>
      </c>
      <c r="M363" s="515"/>
      <c r="N363" s="513"/>
      <c r="O363" s="515"/>
      <c r="P363" s="515"/>
      <c r="Q363" s="514"/>
      <c r="R363" s="513"/>
      <c r="S363" s="513"/>
    </row>
    <row r="364" spans="1:20" s="350" customFormat="1" x14ac:dyDescent="0.25">
      <c r="A364" s="304"/>
      <c r="B364" s="304"/>
      <c r="C364" s="304"/>
      <c r="D364" s="304"/>
      <c r="E364" s="304"/>
      <c r="F364" s="304"/>
      <c r="G364" s="304"/>
      <c r="H364" s="304"/>
      <c r="I364" s="304"/>
      <c r="J364" s="304"/>
      <c r="K364" s="507"/>
      <c r="L364" s="511">
        <f t="shared" si="5"/>
        <v>359</v>
      </c>
      <c r="M364" s="512"/>
      <c r="N364" s="513"/>
      <c r="O364" s="512"/>
      <c r="P364" s="512"/>
      <c r="Q364" s="514"/>
      <c r="R364" s="513"/>
      <c r="S364" s="513"/>
      <c r="T364" s="519"/>
    </row>
    <row r="365" spans="1:20" x14ac:dyDescent="0.25">
      <c r="L365" s="511">
        <f t="shared" si="5"/>
        <v>360</v>
      </c>
      <c r="M365" s="512"/>
      <c r="N365" s="513"/>
      <c r="O365" s="512"/>
      <c r="P365" s="512"/>
      <c r="Q365" s="514"/>
      <c r="R365" s="513"/>
      <c r="S365" s="513"/>
    </row>
    <row r="366" spans="1:20" x14ac:dyDescent="0.25">
      <c r="L366" s="511">
        <f t="shared" si="5"/>
        <v>361</v>
      </c>
      <c r="M366" s="515"/>
      <c r="N366" s="513"/>
      <c r="O366" s="515"/>
      <c r="P366" s="515"/>
      <c r="Q366" s="514"/>
      <c r="R366" s="513"/>
      <c r="S366" s="513"/>
    </row>
    <row r="367" spans="1:20" x14ac:dyDescent="0.25">
      <c r="L367" s="511">
        <f t="shared" si="5"/>
        <v>362</v>
      </c>
      <c r="M367" s="512"/>
      <c r="N367" s="513"/>
      <c r="O367" s="512"/>
      <c r="P367" s="512"/>
      <c r="Q367" s="514"/>
      <c r="R367" s="513"/>
      <c r="S367" s="513"/>
    </row>
    <row r="368" spans="1:20" x14ac:dyDescent="0.25">
      <c r="L368" s="511">
        <f t="shared" si="5"/>
        <v>363</v>
      </c>
      <c r="M368" s="512"/>
      <c r="N368" s="513"/>
      <c r="O368" s="512"/>
      <c r="P368" s="512"/>
      <c r="Q368" s="514"/>
      <c r="R368" s="513"/>
      <c r="S368" s="513"/>
    </row>
    <row r="369" spans="12:19" x14ac:dyDescent="0.25">
      <c r="L369" s="511">
        <f t="shared" si="5"/>
        <v>364</v>
      </c>
      <c r="M369" s="512"/>
      <c r="N369" s="513"/>
      <c r="O369" s="512"/>
      <c r="P369" s="512"/>
      <c r="Q369" s="514"/>
      <c r="R369" s="513"/>
      <c r="S369" s="513"/>
    </row>
    <row r="370" spans="12:19" x14ac:dyDescent="0.25">
      <c r="L370" s="511">
        <f t="shared" si="5"/>
        <v>365</v>
      </c>
      <c r="M370" s="512"/>
      <c r="N370" s="513"/>
      <c r="O370" s="512"/>
      <c r="P370" s="512"/>
      <c r="Q370" s="514"/>
      <c r="R370" s="513"/>
      <c r="S370" s="513"/>
    </row>
    <row r="371" spans="12:19" x14ac:dyDescent="0.25">
      <c r="L371" s="511">
        <f t="shared" si="5"/>
        <v>366</v>
      </c>
      <c r="M371" s="512"/>
      <c r="N371" s="513"/>
      <c r="O371" s="512"/>
      <c r="P371" s="512"/>
      <c r="Q371" s="514"/>
      <c r="R371" s="513"/>
      <c r="S371" s="513"/>
    </row>
    <row r="372" spans="12:19" x14ac:dyDescent="0.25">
      <c r="L372" s="511">
        <f t="shared" si="5"/>
        <v>367</v>
      </c>
      <c r="M372" s="512"/>
      <c r="N372" s="513"/>
      <c r="O372" s="512"/>
      <c r="P372" s="512"/>
      <c r="Q372" s="514"/>
      <c r="R372" s="513"/>
      <c r="S372" s="513"/>
    </row>
    <row r="373" spans="12:19" x14ac:dyDescent="0.25">
      <c r="L373" s="511">
        <f t="shared" si="5"/>
        <v>368</v>
      </c>
      <c r="M373" s="512"/>
      <c r="N373" s="513"/>
      <c r="O373" s="512"/>
      <c r="P373" s="512"/>
      <c r="Q373" s="514"/>
      <c r="R373" s="513"/>
      <c r="S373" s="513"/>
    </row>
    <row r="374" spans="12:19" x14ac:dyDescent="0.25">
      <c r="L374" s="511">
        <f t="shared" si="5"/>
        <v>369</v>
      </c>
      <c r="M374" s="512"/>
      <c r="N374" s="513"/>
      <c r="O374" s="512"/>
      <c r="P374" s="512"/>
      <c r="Q374" s="514"/>
      <c r="R374" s="513"/>
      <c r="S374" s="513"/>
    </row>
    <row r="375" spans="12:19" x14ac:dyDescent="0.25">
      <c r="L375" s="511">
        <f t="shared" si="5"/>
        <v>370</v>
      </c>
      <c r="M375" s="512"/>
      <c r="N375" s="513"/>
      <c r="O375" s="512"/>
      <c r="P375" s="512"/>
      <c r="Q375" s="514"/>
      <c r="R375" s="513"/>
      <c r="S375" s="513"/>
    </row>
    <row r="376" spans="12:19" x14ac:dyDescent="0.25">
      <c r="L376" s="511">
        <f t="shared" si="5"/>
        <v>371</v>
      </c>
      <c r="M376" s="515"/>
      <c r="N376" s="513"/>
      <c r="O376" s="515"/>
      <c r="P376" s="515"/>
      <c r="Q376" s="514"/>
      <c r="R376" s="513"/>
      <c r="S376" s="513"/>
    </row>
    <row r="377" spans="12:19" x14ac:dyDescent="0.25">
      <c r="L377" s="511">
        <f t="shared" si="5"/>
        <v>372</v>
      </c>
      <c r="M377" s="512"/>
      <c r="N377" s="513"/>
      <c r="O377" s="512"/>
      <c r="P377" s="512"/>
      <c r="Q377" s="514"/>
      <c r="R377" s="513"/>
      <c r="S377" s="513"/>
    </row>
    <row r="378" spans="12:19" x14ac:dyDescent="0.25">
      <c r="L378" s="511">
        <f t="shared" si="5"/>
        <v>373</v>
      </c>
      <c r="M378" s="512"/>
      <c r="N378" s="513"/>
      <c r="O378" s="512"/>
      <c r="P378" s="512"/>
      <c r="Q378" s="514"/>
      <c r="R378" s="513"/>
      <c r="S378" s="513"/>
    </row>
    <row r="379" spans="12:19" x14ac:dyDescent="0.25">
      <c r="L379" s="511">
        <f t="shared" si="5"/>
        <v>374</v>
      </c>
      <c r="M379" s="512"/>
      <c r="N379" s="513"/>
      <c r="O379" s="512"/>
      <c r="P379" s="512"/>
      <c r="Q379" s="514"/>
      <c r="R379" s="513"/>
      <c r="S379" s="513"/>
    </row>
    <row r="380" spans="12:19" x14ac:dyDescent="0.25">
      <c r="L380" s="511">
        <f t="shared" si="5"/>
        <v>375</v>
      </c>
      <c r="M380" s="512"/>
      <c r="N380" s="513"/>
      <c r="O380" s="512"/>
      <c r="P380" s="512"/>
      <c r="Q380" s="514"/>
      <c r="R380" s="513"/>
      <c r="S380" s="513"/>
    </row>
    <row r="381" spans="12:19" x14ac:dyDescent="0.25">
      <c r="L381" s="511">
        <f t="shared" si="5"/>
        <v>376</v>
      </c>
      <c r="M381" s="512"/>
      <c r="N381" s="513"/>
      <c r="O381" s="512"/>
      <c r="P381" s="512"/>
      <c r="Q381" s="514"/>
      <c r="R381" s="513"/>
      <c r="S381" s="513"/>
    </row>
    <row r="382" spans="12:19" x14ac:dyDescent="0.25">
      <c r="L382" s="511">
        <f t="shared" si="5"/>
        <v>377</v>
      </c>
      <c r="M382" s="512"/>
      <c r="N382" s="513"/>
      <c r="O382" s="512"/>
      <c r="P382" s="512"/>
      <c r="Q382" s="514"/>
      <c r="R382" s="513"/>
      <c r="S382" s="513"/>
    </row>
    <row r="383" spans="12:19" x14ac:dyDescent="0.25">
      <c r="L383" s="511">
        <f t="shared" si="5"/>
        <v>378</v>
      </c>
      <c r="M383" s="512"/>
      <c r="N383" s="513"/>
      <c r="O383" s="512"/>
      <c r="P383" s="512"/>
      <c r="Q383" s="514"/>
      <c r="R383" s="513"/>
      <c r="S383" s="513"/>
    </row>
    <row r="384" spans="12:19" x14ac:dyDescent="0.25">
      <c r="L384" s="511">
        <f t="shared" si="5"/>
        <v>379</v>
      </c>
      <c r="M384" s="512"/>
      <c r="N384" s="513"/>
      <c r="O384" s="512"/>
      <c r="P384" s="512"/>
      <c r="Q384" s="514"/>
      <c r="R384" s="513"/>
      <c r="S384" s="513"/>
    </row>
    <row r="385" spans="2:32" x14ac:dyDescent="0.25">
      <c r="L385" s="511">
        <f t="shared" si="5"/>
        <v>380</v>
      </c>
      <c r="M385" s="512"/>
      <c r="N385" s="513"/>
      <c r="O385" s="512"/>
      <c r="P385" s="512"/>
      <c r="Q385" s="514"/>
      <c r="R385" s="513"/>
      <c r="S385" s="513"/>
    </row>
    <row r="386" spans="2:32" x14ac:dyDescent="0.25">
      <c r="L386" s="511">
        <f t="shared" si="5"/>
        <v>381</v>
      </c>
      <c r="M386" s="512"/>
      <c r="N386" s="513"/>
      <c r="O386" s="512"/>
      <c r="P386" s="512"/>
      <c r="Q386" s="514"/>
      <c r="R386" s="513"/>
      <c r="S386" s="513"/>
    </row>
    <row r="387" spans="2:32" x14ac:dyDescent="0.25">
      <c r="L387" s="511">
        <f t="shared" si="5"/>
        <v>382</v>
      </c>
      <c r="M387" s="512"/>
      <c r="N387" s="513"/>
      <c r="O387" s="512"/>
      <c r="P387" s="512"/>
      <c r="Q387" s="514"/>
      <c r="R387" s="513"/>
      <c r="S387" s="513"/>
    </row>
    <row r="388" spans="2:32" x14ac:dyDescent="0.25">
      <c r="L388" s="511">
        <f t="shared" si="5"/>
        <v>383</v>
      </c>
      <c r="M388" s="512"/>
      <c r="N388" s="513"/>
      <c r="O388" s="512"/>
      <c r="P388" s="512"/>
      <c r="Q388" s="514"/>
      <c r="R388" s="513"/>
      <c r="S388" s="513"/>
    </row>
    <row r="389" spans="2:32" x14ac:dyDescent="0.25">
      <c r="L389" s="511">
        <f t="shared" si="5"/>
        <v>384</v>
      </c>
      <c r="M389" s="512"/>
      <c r="N389" s="513"/>
      <c r="O389" s="512"/>
      <c r="P389" s="512"/>
      <c r="Q389" s="514"/>
      <c r="R389" s="513"/>
      <c r="S389" s="513"/>
    </row>
    <row r="390" spans="2:32" x14ac:dyDescent="0.25">
      <c r="L390" s="511">
        <f t="shared" si="5"/>
        <v>385</v>
      </c>
      <c r="M390" s="512"/>
      <c r="N390" s="513"/>
      <c r="O390" s="512"/>
      <c r="P390" s="512"/>
      <c r="Q390" s="514"/>
      <c r="R390" s="513"/>
      <c r="S390" s="513"/>
    </row>
    <row r="391" spans="2:32" s="351" customFormat="1" x14ac:dyDescent="0.25">
      <c r="B391" s="304"/>
      <c r="C391" s="304"/>
      <c r="D391" s="304"/>
      <c r="E391" s="304"/>
      <c r="F391" s="304"/>
      <c r="G391" s="304"/>
      <c r="H391" s="304"/>
      <c r="I391" s="304"/>
      <c r="J391" s="304"/>
      <c r="K391" s="507"/>
      <c r="L391" s="511">
        <f t="shared" si="5"/>
        <v>386</v>
      </c>
      <c r="M391" s="512"/>
      <c r="N391" s="513"/>
      <c r="O391" s="512"/>
      <c r="P391" s="512"/>
      <c r="Q391" s="514"/>
      <c r="R391" s="513"/>
      <c r="S391" s="513"/>
      <c r="T391" s="507"/>
      <c r="U391" s="304"/>
      <c r="V391" s="304"/>
      <c r="W391" s="304"/>
      <c r="X391" s="304"/>
      <c r="Y391" s="304"/>
      <c r="Z391" s="304"/>
      <c r="AA391" s="304"/>
      <c r="AB391" s="304"/>
      <c r="AC391" s="304"/>
      <c r="AD391" s="304"/>
      <c r="AE391" s="304"/>
      <c r="AF391" s="304"/>
    </row>
    <row r="392" spans="2:32" x14ac:dyDescent="0.25">
      <c r="L392" s="511">
        <f t="shared" si="5"/>
        <v>387</v>
      </c>
      <c r="M392" s="512"/>
      <c r="N392" s="513"/>
      <c r="O392" s="512"/>
      <c r="P392" s="512"/>
      <c r="Q392" s="514"/>
      <c r="R392" s="513"/>
      <c r="S392" s="513"/>
    </row>
    <row r="393" spans="2:32" x14ac:dyDescent="0.25">
      <c r="L393" s="511">
        <f t="shared" si="5"/>
        <v>388</v>
      </c>
      <c r="M393" s="512"/>
      <c r="N393" s="513"/>
      <c r="O393" s="512"/>
      <c r="P393" s="512"/>
      <c r="Q393" s="514"/>
      <c r="R393" s="513"/>
      <c r="S393" s="513"/>
    </row>
    <row r="394" spans="2:32" x14ac:dyDescent="0.25">
      <c r="L394" s="511">
        <f t="shared" si="5"/>
        <v>389</v>
      </c>
      <c r="M394" s="512"/>
      <c r="N394" s="513"/>
      <c r="O394" s="512"/>
      <c r="P394" s="512"/>
      <c r="Q394" s="514"/>
      <c r="R394" s="513"/>
      <c r="S394" s="513"/>
    </row>
    <row r="395" spans="2:32" s="351" customFormat="1" x14ac:dyDescent="0.25">
      <c r="B395" s="304"/>
      <c r="C395" s="304"/>
      <c r="D395" s="304"/>
      <c r="E395" s="304"/>
      <c r="F395" s="304"/>
      <c r="G395" s="304"/>
      <c r="H395" s="304"/>
      <c r="I395" s="304"/>
      <c r="J395" s="304"/>
      <c r="K395" s="507"/>
      <c r="L395" s="511">
        <f t="shared" si="5"/>
        <v>390</v>
      </c>
      <c r="M395" s="512"/>
      <c r="N395" s="513"/>
      <c r="O395" s="512"/>
      <c r="P395" s="512"/>
      <c r="Q395" s="514"/>
      <c r="R395" s="513"/>
      <c r="S395" s="513"/>
      <c r="T395" s="507"/>
      <c r="U395" s="304"/>
      <c r="V395" s="304"/>
      <c r="W395" s="304"/>
      <c r="X395" s="304"/>
      <c r="Y395" s="304"/>
      <c r="Z395" s="304"/>
      <c r="AA395" s="304"/>
      <c r="AB395" s="304"/>
      <c r="AC395" s="304"/>
      <c r="AD395" s="304"/>
      <c r="AE395" s="304"/>
      <c r="AF395" s="304"/>
    </row>
    <row r="396" spans="2:32" s="351" customFormat="1" x14ac:dyDescent="0.25">
      <c r="B396" s="304"/>
      <c r="C396" s="304"/>
      <c r="D396" s="304"/>
      <c r="E396" s="304"/>
      <c r="F396" s="304"/>
      <c r="G396" s="304"/>
      <c r="H396" s="304"/>
      <c r="I396" s="304"/>
      <c r="J396" s="304"/>
      <c r="K396" s="507"/>
      <c r="L396" s="511">
        <f t="shared" si="5"/>
        <v>391</v>
      </c>
      <c r="M396" s="515"/>
      <c r="N396" s="513"/>
      <c r="O396" s="515"/>
      <c r="P396" s="515"/>
      <c r="Q396" s="514"/>
      <c r="R396" s="513"/>
      <c r="S396" s="513"/>
      <c r="T396" s="507"/>
      <c r="U396" s="304"/>
      <c r="V396" s="304"/>
      <c r="W396" s="304"/>
      <c r="X396" s="304"/>
      <c r="Y396" s="304"/>
      <c r="Z396" s="304"/>
      <c r="AA396" s="304"/>
      <c r="AB396" s="304"/>
      <c r="AC396" s="304"/>
      <c r="AD396" s="304"/>
      <c r="AE396" s="304"/>
      <c r="AF396" s="304"/>
    </row>
    <row r="397" spans="2:32" x14ac:dyDescent="0.25">
      <c r="L397" s="511">
        <f t="shared" si="5"/>
        <v>392</v>
      </c>
      <c r="M397" s="512"/>
      <c r="N397" s="513"/>
      <c r="O397" s="512"/>
      <c r="P397" s="512"/>
      <c r="Q397" s="514"/>
      <c r="R397" s="513"/>
      <c r="S397" s="513"/>
    </row>
    <row r="398" spans="2:32" x14ac:dyDescent="0.25">
      <c r="L398" s="511">
        <f t="shared" si="5"/>
        <v>393</v>
      </c>
      <c r="M398" s="512"/>
      <c r="N398" s="513"/>
      <c r="O398" s="512"/>
      <c r="P398" s="512"/>
      <c r="Q398" s="514"/>
      <c r="R398" s="513"/>
      <c r="S398" s="513"/>
    </row>
    <row r="399" spans="2:32" x14ac:dyDescent="0.25">
      <c r="L399" s="511">
        <f t="shared" si="5"/>
        <v>394</v>
      </c>
      <c r="M399" s="515"/>
      <c r="N399" s="513"/>
      <c r="O399" s="515"/>
      <c r="P399" s="515"/>
      <c r="Q399" s="514"/>
      <c r="R399" s="513"/>
      <c r="S399" s="513"/>
    </row>
    <row r="400" spans="2:32" x14ac:dyDescent="0.25">
      <c r="L400" s="511">
        <f t="shared" si="5"/>
        <v>395</v>
      </c>
      <c r="M400" s="512"/>
      <c r="N400" s="513"/>
      <c r="O400" s="512"/>
      <c r="P400" s="512"/>
      <c r="Q400" s="514"/>
      <c r="R400" s="513"/>
      <c r="S400" s="513"/>
    </row>
    <row r="401" spans="2:32" x14ac:dyDescent="0.25">
      <c r="L401" s="511">
        <f t="shared" si="5"/>
        <v>396</v>
      </c>
      <c r="M401" s="512"/>
      <c r="N401" s="513"/>
      <c r="O401" s="512"/>
      <c r="P401" s="512"/>
      <c r="Q401" s="514"/>
      <c r="R401" s="513"/>
      <c r="S401" s="513"/>
    </row>
    <row r="402" spans="2:32" x14ac:dyDescent="0.25">
      <c r="L402" s="511">
        <f t="shared" si="5"/>
        <v>397</v>
      </c>
      <c r="M402" s="512"/>
      <c r="N402" s="513"/>
      <c r="O402" s="512"/>
      <c r="P402" s="512"/>
      <c r="Q402" s="514"/>
      <c r="R402" s="513"/>
      <c r="S402" s="513"/>
    </row>
    <row r="403" spans="2:32" s="351" customFormat="1" x14ac:dyDescent="0.25">
      <c r="B403" s="304"/>
      <c r="C403" s="304"/>
      <c r="D403" s="304"/>
      <c r="E403" s="304"/>
      <c r="F403" s="304"/>
      <c r="G403" s="304"/>
      <c r="H403" s="304"/>
      <c r="I403" s="304"/>
      <c r="J403" s="304"/>
      <c r="K403" s="507"/>
      <c r="L403" s="511">
        <f t="shared" si="5"/>
        <v>398</v>
      </c>
      <c r="M403" s="512"/>
      <c r="N403" s="513"/>
      <c r="O403" s="512"/>
      <c r="P403" s="512"/>
      <c r="Q403" s="514"/>
      <c r="R403" s="513"/>
      <c r="S403" s="513"/>
      <c r="T403" s="507"/>
      <c r="U403" s="304"/>
      <c r="V403" s="304"/>
      <c r="W403" s="304"/>
      <c r="X403" s="304"/>
      <c r="Y403" s="304"/>
      <c r="Z403" s="304"/>
      <c r="AA403" s="304"/>
      <c r="AB403" s="304"/>
      <c r="AC403" s="304"/>
      <c r="AD403" s="304"/>
      <c r="AE403" s="304"/>
      <c r="AF403" s="304"/>
    </row>
    <row r="404" spans="2:32" x14ac:dyDescent="0.25">
      <c r="L404" s="511">
        <f t="shared" si="5"/>
        <v>399</v>
      </c>
      <c r="M404" s="512"/>
      <c r="N404" s="513"/>
      <c r="O404" s="512"/>
      <c r="P404" s="512"/>
      <c r="Q404" s="514"/>
      <c r="R404" s="513"/>
      <c r="S404" s="513"/>
    </row>
    <row r="405" spans="2:32" x14ac:dyDescent="0.25">
      <c r="L405" s="511">
        <f t="shared" si="5"/>
        <v>400</v>
      </c>
      <c r="M405" s="512"/>
      <c r="N405" s="513"/>
      <c r="O405" s="512"/>
      <c r="P405" s="512"/>
      <c r="Q405" s="514"/>
      <c r="R405" s="513"/>
      <c r="S405" s="513"/>
    </row>
    <row r="406" spans="2:32" x14ac:dyDescent="0.25">
      <c r="L406" s="511">
        <f t="shared" si="5"/>
        <v>401</v>
      </c>
      <c r="M406" s="512"/>
      <c r="N406" s="513"/>
      <c r="O406" s="512"/>
      <c r="P406" s="512"/>
      <c r="Q406" s="514"/>
      <c r="R406" s="513"/>
      <c r="S406" s="513"/>
    </row>
    <row r="407" spans="2:32" x14ac:dyDescent="0.25">
      <c r="L407" s="511">
        <f t="shared" si="5"/>
        <v>402</v>
      </c>
      <c r="M407" s="512"/>
      <c r="N407" s="513"/>
      <c r="O407" s="512"/>
      <c r="P407" s="512"/>
      <c r="Q407" s="514"/>
      <c r="R407" s="513"/>
      <c r="S407" s="513"/>
    </row>
    <row r="408" spans="2:32" x14ac:dyDescent="0.25">
      <c r="L408" s="511">
        <f t="shared" si="5"/>
        <v>403</v>
      </c>
      <c r="M408" s="512"/>
      <c r="N408" s="513"/>
      <c r="O408" s="512"/>
      <c r="P408" s="512"/>
      <c r="Q408" s="514"/>
      <c r="R408" s="513"/>
      <c r="S408" s="513"/>
    </row>
    <row r="409" spans="2:32" x14ac:dyDescent="0.25">
      <c r="L409" s="511">
        <f t="shared" si="5"/>
        <v>404</v>
      </c>
      <c r="M409" s="512"/>
      <c r="N409" s="513"/>
      <c r="O409" s="512"/>
      <c r="P409" s="512"/>
      <c r="Q409" s="514"/>
      <c r="R409" s="513"/>
      <c r="S409" s="513"/>
    </row>
    <row r="410" spans="2:32" x14ac:dyDescent="0.25">
      <c r="L410" s="511">
        <f t="shared" si="5"/>
        <v>405</v>
      </c>
      <c r="M410" s="515"/>
      <c r="N410" s="513"/>
      <c r="O410" s="515"/>
      <c r="P410" s="515"/>
      <c r="Q410" s="514"/>
      <c r="R410" s="513"/>
      <c r="S410" s="513"/>
    </row>
    <row r="411" spans="2:32" x14ac:dyDescent="0.25">
      <c r="L411" s="511">
        <f t="shared" si="5"/>
        <v>406</v>
      </c>
      <c r="M411" s="512"/>
      <c r="N411" s="513"/>
      <c r="O411" s="512"/>
      <c r="P411" s="512"/>
      <c r="Q411" s="514"/>
      <c r="R411" s="513"/>
      <c r="S411" s="513"/>
    </row>
    <row r="412" spans="2:32" x14ac:dyDescent="0.25">
      <c r="L412" s="511">
        <f t="shared" ref="L412:L475" si="6">L411+1</f>
        <v>407</v>
      </c>
      <c r="M412" s="512"/>
      <c r="N412" s="513"/>
      <c r="O412" s="512"/>
      <c r="P412" s="512"/>
      <c r="Q412" s="514"/>
      <c r="R412" s="513"/>
      <c r="S412" s="513"/>
    </row>
    <row r="413" spans="2:32" x14ac:dyDescent="0.25">
      <c r="L413" s="511">
        <f t="shared" si="6"/>
        <v>408</v>
      </c>
      <c r="M413" s="512"/>
      <c r="N413" s="513"/>
      <c r="O413" s="512"/>
      <c r="P413" s="512"/>
      <c r="Q413" s="514"/>
      <c r="R413" s="513"/>
      <c r="S413" s="513"/>
    </row>
    <row r="414" spans="2:32" x14ac:dyDescent="0.25">
      <c r="L414" s="511">
        <f t="shared" si="6"/>
        <v>409</v>
      </c>
      <c r="M414" s="512"/>
      <c r="N414" s="513"/>
      <c r="O414" s="512"/>
      <c r="P414" s="512"/>
      <c r="Q414" s="514"/>
      <c r="R414" s="513"/>
      <c r="S414" s="513"/>
    </row>
    <row r="415" spans="2:32" x14ac:dyDescent="0.25">
      <c r="L415" s="511">
        <f t="shared" si="6"/>
        <v>410</v>
      </c>
      <c r="M415" s="512"/>
      <c r="N415" s="513"/>
      <c r="O415" s="512"/>
      <c r="P415" s="512"/>
      <c r="Q415" s="514"/>
      <c r="R415" s="513"/>
      <c r="S415" s="513"/>
    </row>
    <row r="416" spans="2:32" x14ac:dyDescent="0.25">
      <c r="L416" s="511">
        <f t="shared" si="6"/>
        <v>411</v>
      </c>
      <c r="M416" s="512"/>
      <c r="N416" s="513"/>
      <c r="O416" s="512"/>
      <c r="P416" s="512"/>
      <c r="Q416" s="514"/>
      <c r="R416" s="513"/>
      <c r="S416" s="513"/>
    </row>
    <row r="417" spans="12:19" x14ac:dyDescent="0.25">
      <c r="L417" s="511">
        <f t="shared" si="6"/>
        <v>412</v>
      </c>
      <c r="M417" s="512"/>
      <c r="N417" s="513"/>
      <c r="O417" s="512"/>
      <c r="P417" s="512"/>
      <c r="Q417" s="514"/>
      <c r="R417" s="513"/>
      <c r="S417" s="513"/>
    </row>
    <row r="418" spans="12:19" x14ac:dyDescent="0.25">
      <c r="L418" s="511">
        <f t="shared" si="6"/>
        <v>413</v>
      </c>
      <c r="M418" s="512"/>
      <c r="N418" s="513"/>
      <c r="O418" s="512"/>
      <c r="P418" s="512"/>
      <c r="Q418" s="514"/>
      <c r="R418" s="513"/>
      <c r="S418" s="513"/>
    </row>
    <row r="419" spans="12:19" x14ac:dyDescent="0.25">
      <c r="L419" s="511">
        <f t="shared" si="6"/>
        <v>414</v>
      </c>
      <c r="M419" s="512"/>
      <c r="N419" s="513"/>
      <c r="O419" s="512"/>
      <c r="P419" s="512"/>
      <c r="Q419" s="514"/>
      <c r="R419" s="513"/>
      <c r="S419" s="513"/>
    </row>
    <row r="420" spans="12:19" x14ac:dyDescent="0.25">
      <c r="L420" s="511">
        <f t="shared" si="6"/>
        <v>415</v>
      </c>
      <c r="M420" s="512"/>
      <c r="N420" s="513"/>
      <c r="O420" s="512"/>
      <c r="P420" s="512"/>
      <c r="Q420" s="514"/>
      <c r="R420" s="513"/>
      <c r="S420" s="513"/>
    </row>
    <row r="421" spans="12:19" x14ac:dyDescent="0.25">
      <c r="L421" s="511">
        <f t="shared" si="6"/>
        <v>416</v>
      </c>
      <c r="M421" s="512"/>
      <c r="N421" s="513"/>
      <c r="O421" s="512"/>
      <c r="P421" s="512"/>
      <c r="Q421" s="514"/>
      <c r="R421" s="513"/>
      <c r="S421" s="513"/>
    </row>
    <row r="422" spans="12:19" x14ac:dyDescent="0.25">
      <c r="L422" s="511">
        <f t="shared" si="6"/>
        <v>417</v>
      </c>
      <c r="M422" s="512"/>
      <c r="N422" s="513"/>
      <c r="O422" s="512"/>
      <c r="P422" s="512"/>
      <c r="Q422" s="514"/>
      <c r="R422" s="513"/>
      <c r="S422" s="513"/>
    </row>
    <row r="423" spans="12:19" x14ac:dyDescent="0.25">
      <c r="L423" s="511">
        <f t="shared" si="6"/>
        <v>418</v>
      </c>
      <c r="M423" s="512"/>
      <c r="N423" s="513"/>
      <c r="O423" s="512"/>
      <c r="P423" s="512"/>
      <c r="Q423" s="514"/>
      <c r="R423" s="513"/>
      <c r="S423" s="513"/>
    </row>
    <row r="424" spans="12:19" x14ac:dyDescent="0.25">
      <c r="L424" s="511">
        <f t="shared" si="6"/>
        <v>419</v>
      </c>
      <c r="M424" s="512"/>
      <c r="N424" s="513"/>
      <c r="O424" s="512"/>
      <c r="P424" s="512"/>
      <c r="Q424" s="514"/>
      <c r="R424" s="513"/>
      <c r="S424" s="513"/>
    </row>
    <row r="425" spans="12:19" x14ac:dyDescent="0.25">
      <c r="L425" s="511">
        <f t="shared" si="6"/>
        <v>420</v>
      </c>
      <c r="M425" s="512"/>
      <c r="N425" s="513"/>
      <c r="O425" s="512"/>
      <c r="P425" s="512"/>
      <c r="Q425" s="514"/>
      <c r="R425" s="513"/>
      <c r="S425" s="513"/>
    </row>
    <row r="426" spans="12:19" x14ac:dyDescent="0.25">
      <c r="L426" s="511">
        <f t="shared" si="6"/>
        <v>421</v>
      </c>
      <c r="M426" s="512"/>
      <c r="N426" s="513"/>
      <c r="O426" s="512"/>
      <c r="P426" s="512"/>
      <c r="Q426" s="514"/>
      <c r="R426" s="513"/>
      <c r="S426" s="513"/>
    </row>
    <row r="427" spans="12:19" x14ac:dyDescent="0.25">
      <c r="L427" s="511">
        <f t="shared" si="6"/>
        <v>422</v>
      </c>
      <c r="M427" s="512"/>
      <c r="N427" s="513"/>
      <c r="O427" s="512"/>
      <c r="P427" s="512"/>
      <c r="Q427" s="514"/>
      <c r="R427" s="513"/>
      <c r="S427" s="513"/>
    </row>
    <row r="428" spans="12:19" x14ac:dyDescent="0.25">
      <c r="L428" s="511">
        <f t="shared" si="6"/>
        <v>423</v>
      </c>
      <c r="M428" s="512"/>
      <c r="N428" s="513"/>
      <c r="O428" s="512"/>
      <c r="P428" s="512"/>
      <c r="Q428" s="514"/>
      <c r="R428" s="513"/>
      <c r="S428" s="513"/>
    </row>
    <row r="429" spans="12:19" x14ac:dyDescent="0.25">
      <c r="L429" s="511">
        <f t="shared" si="6"/>
        <v>424</v>
      </c>
      <c r="M429" s="512"/>
      <c r="N429" s="513"/>
      <c r="O429" s="512"/>
      <c r="P429" s="512"/>
      <c r="Q429" s="514"/>
      <c r="R429" s="513"/>
      <c r="S429" s="513"/>
    </row>
    <row r="430" spans="12:19" x14ac:dyDescent="0.25">
      <c r="L430" s="511">
        <f t="shared" si="6"/>
        <v>425</v>
      </c>
      <c r="M430" s="512"/>
      <c r="N430" s="513"/>
      <c r="O430" s="512"/>
      <c r="P430" s="512"/>
      <c r="Q430" s="514"/>
      <c r="R430" s="513"/>
      <c r="S430" s="513"/>
    </row>
    <row r="431" spans="12:19" x14ac:dyDescent="0.25">
      <c r="L431" s="511">
        <f t="shared" si="6"/>
        <v>426</v>
      </c>
      <c r="M431" s="512"/>
      <c r="N431" s="513"/>
      <c r="O431" s="512"/>
      <c r="P431" s="512"/>
      <c r="Q431" s="514"/>
      <c r="R431" s="513"/>
      <c r="S431" s="513"/>
    </row>
    <row r="432" spans="12:19" x14ac:dyDescent="0.25">
      <c r="L432" s="511">
        <f t="shared" si="6"/>
        <v>427</v>
      </c>
      <c r="M432" s="512"/>
      <c r="N432" s="513"/>
      <c r="O432" s="512"/>
      <c r="P432" s="512"/>
      <c r="Q432" s="514"/>
      <c r="R432" s="513"/>
      <c r="S432" s="513"/>
    </row>
    <row r="433" spans="2:32" x14ac:dyDescent="0.25">
      <c r="L433" s="511">
        <f t="shared" si="6"/>
        <v>428</v>
      </c>
      <c r="M433" s="512"/>
      <c r="N433" s="513"/>
      <c r="O433" s="512"/>
      <c r="P433" s="512"/>
      <c r="Q433" s="514"/>
      <c r="R433" s="513"/>
      <c r="S433" s="513"/>
    </row>
    <row r="434" spans="2:32" x14ac:dyDescent="0.25">
      <c r="L434" s="511">
        <f t="shared" si="6"/>
        <v>429</v>
      </c>
      <c r="M434" s="512"/>
      <c r="N434" s="513"/>
      <c r="O434" s="512"/>
      <c r="P434" s="512"/>
      <c r="Q434" s="514"/>
      <c r="R434" s="513"/>
      <c r="S434" s="513"/>
    </row>
    <row r="435" spans="2:32" x14ac:dyDescent="0.25">
      <c r="L435" s="511">
        <f t="shared" si="6"/>
        <v>430</v>
      </c>
      <c r="M435" s="512"/>
      <c r="N435" s="513"/>
      <c r="O435" s="512"/>
      <c r="P435" s="512"/>
      <c r="Q435" s="514"/>
      <c r="R435" s="513"/>
      <c r="S435" s="513"/>
    </row>
    <row r="436" spans="2:32" x14ac:dyDescent="0.25">
      <c r="L436" s="511">
        <f t="shared" si="6"/>
        <v>431</v>
      </c>
      <c r="M436" s="512"/>
      <c r="N436" s="513"/>
      <c r="O436" s="512"/>
      <c r="P436" s="512"/>
      <c r="Q436" s="514"/>
      <c r="R436" s="513"/>
      <c r="S436" s="513"/>
    </row>
    <row r="437" spans="2:32" s="351" customFormat="1" x14ac:dyDescent="0.25">
      <c r="B437" s="304"/>
      <c r="C437" s="304"/>
      <c r="D437" s="304"/>
      <c r="E437" s="304"/>
      <c r="F437" s="304"/>
      <c r="G437" s="304"/>
      <c r="H437" s="304"/>
      <c r="I437" s="304"/>
      <c r="J437" s="304"/>
      <c r="K437" s="507"/>
      <c r="L437" s="511">
        <f t="shared" si="6"/>
        <v>432</v>
      </c>
      <c r="M437" s="512"/>
      <c r="N437" s="513"/>
      <c r="O437" s="512"/>
      <c r="P437" s="512"/>
      <c r="Q437" s="514"/>
      <c r="R437" s="513"/>
      <c r="S437" s="513"/>
      <c r="T437" s="507"/>
      <c r="U437" s="304"/>
      <c r="V437" s="304"/>
      <c r="W437" s="304"/>
      <c r="X437" s="304"/>
      <c r="Y437" s="304"/>
      <c r="Z437" s="304"/>
      <c r="AA437" s="304"/>
      <c r="AB437" s="304"/>
      <c r="AC437" s="304"/>
      <c r="AD437" s="304"/>
      <c r="AE437" s="304"/>
      <c r="AF437" s="304"/>
    </row>
    <row r="438" spans="2:32" x14ac:dyDescent="0.25">
      <c r="L438" s="511">
        <f t="shared" si="6"/>
        <v>433</v>
      </c>
      <c r="M438" s="512"/>
      <c r="N438" s="513"/>
      <c r="O438" s="512"/>
      <c r="P438" s="512"/>
      <c r="Q438" s="514"/>
      <c r="R438" s="513"/>
      <c r="S438" s="513"/>
    </row>
    <row r="439" spans="2:32" x14ac:dyDescent="0.25">
      <c r="L439" s="511">
        <f t="shared" si="6"/>
        <v>434</v>
      </c>
      <c r="M439" s="512"/>
      <c r="N439" s="513"/>
      <c r="O439" s="512"/>
      <c r="P439" s="512"/>
      <c r="Q439" s="514"/>
      <c r="R439" s="513"/>
      <c r="S439" s="513"/>
    </row>
    <row r="440" spans="2:32" x14ac:dyDescent="0.25">
      <c r="L440" s="511">
        <f t="shared" si="6"/>
        <v>435</v>
      </c>
      <c r="M440" s="512"/>
      <c r="N440" s="513"/>
      <c r="O440" s="512"/>
      <c r="P440" s="512"/>
      <c r="Q440" s="514"/>
      <c r="R440" s="513"/>
      <c r="S440" s="513"/>
    </row>
    <row r="441" spans="2:32" x14ac:dyDescent="0.25">
      <c r="L441" s="511">
        <f t="shared" si="6"/>
        <v>436</v>
      </c>
      <c r="M441" s="512"/>
      <c r="N441" s="513"/>
      <c r="O441" s="512"/>
      <c r="P441" s="512"/>
      <c r="Q441" s="514"/>
      <c r="R441" s="513"/>
      <c r="S441" s="513"/>
    </row>
    <row r="442" spans="2:32" x14ac:dyDescent="0.25">
      <c r="L442" s="511">
        <f t="shared" si="6"/>
        <v>437</v>
      </c>
      <c r="M442" s="512"/>
      <c r="N442" s="513"/>
      <c r="O442" s="512"/>
      <c r="P442" s="512"/>
      <c r="Q442" s="514"/>
      <c r="R442" s="513"/>
      <c r="S442" s="513"/>
    </row>
    <row r="443" spans="2:32" x14ac:dyDescent="0.25">
      <c r="L443" s="511">
        <f t="shared" si="6"/>
        <v>438</v>
      </c>
      <c r="M443" s="512"/>
      <c r="N443" s="513"/>
      <c r="O443" s="512"/>
      <c r="P443" s="512"/>
      <c r="Q443" s="514"/>
      <c r="R443" s="513"/>
      <c r="S443" s="513"/>
    </row>
    <row r="444" spans="2:32" s="351" customFormat="1" x14ac:dyDescent="0.25">
      <c r="B444" s="304"/>
      <c r="C444" s="304"/>
      <c r="D444" s="304"/>
      <c r="E444" s="304"/>
      <c r="F444" s="304"/>
      <c r="G444" s="304"/>
      <c r="H444" s="304"/>
      <c r="I444" s="304"/>
      <c r="J444" s="304"/>
      <c r="K444" s="507"/>
      <c r="L444" s="511">
        <f t="shared" si="6"/>
        <v>439</v>
      </c>
      <c r="M444" s="512"/>
      <c r="N444" s="513"/>
      <c r="O444" s="512"/>
      <c r="P444" s="512"/>
      <c r="Q444" s="514"/>
      <c r="R444" s="513"/>
      <c r="S444" s="513"/>
      <c r="T444" s="507"/>
      <c r="U444" s="304"/>
      <c r="V444" s="304"/>
      <c r="W444" s="304"/>
      <c r="X444" s="304"/>
      <c r="Y444" s="304"/>
      <c r="Z444" s="304"/>
      <c r="AA444" s="304"/>
      <c r="AB444" s="304"/>
      <c r="AC444" s="304"/>
      <c r="AD444" s="304"/>
      <c r="AE444" s="304"/>
      <c r="AF444" s="304"/>
    </row>
    <row r="445" spans="2:32" x14ac:dyDescent="0.25">
      <c r="L445" s="511">
        <f t="shared" si="6"/>
        <v>440</v>
      </c>
      <c r="M445" s="512"/>
      <c r="N445" s="513"/>
      <c r="O445" s="512"/>
      <c r="P445" s="512"/>
      <c r="Q445" s="514"/>
      <c r="R445" s="513"/>
      <c r="S445" s="513"/>
    </row>
    <row r="446" spans="2:32" x14ac:dyDescent="0.25">
      <c r="L446" s="511">
        <f t="shared" si="6"/>
        <v>441</v>
      </c>
      <c r="M446" s="512"/>
      <c r="N446" s="513"/>
      <c r="O446" s="512"/>
      <c r="P446" s="512"/>
      <c r="Q446" s="514"/>
      <c r="R446" s="513"/>
      <c r="S446" s="513"/>
    </row>
    <row r="447" spans="2:32" x14ac:dyDescent="0.25">
      <c r="L447" s="511">
        <f t="shared" si="6"/>
        <v>442</v>
      </c>
      <c r="M447" s="512"/>
      <c r="N447" s="513"/>
      <c r="O447" s="512"/>
      <c r="P447" s="512"/>
      <c r="Q447" s="514"/>
      <c r="R447" s="513"/>
      <c r="S447" s="513"/>
    </row>
    <row r="448" spans="2:32" x14ac:dyDescent="0.25">
      <c r="L448" s="511">
        <f t="shared" si="6"/>
        <v>443</v>
      </c>
      <c r="M448" s="512"/>
      <c r="N448" s="513"/>
      <c r="O448" s="512"/>
      <c r="P448" s="512"/>
      <c r="Q448" s="514"/>
      <c r="R448" s="513"/>
      <c r="S448" s="513"/>
    </row>
    <row r="449" spans="12:19" x14ac:dyDescent="0.25">
      <c r="L449" s="511">
        <f t="shared" si="6"/>
        <v>444</v>
      </c>
      <c r="M449" s="512"/>
      <c r="N449" s="513"/>
      <c r="O449" s="512"/>
      <c r="P449" s="512"/>
      <c r="Q449" s="514"/>
      <c r="R449" s="513"/>
      <c r="S449" s="513"/>
    </row>
    <row r="450" spans="12:19" x14ac:dyDescent="0.25">
      <c r="L450" s="511">
        <f t="shared" si="6"/>
        <v>445</v>
      </c>
      <c r="M450" s="512"/>
      <c r="N450" s="513"/>
      <c r="O450" s="512"/>
      <c r="P450" s="512"/>
      <c r="Q450" s="514"/>
      <c r="R450" s="513"/>
      <c r="S450" s="513"/>
    </row>
    <row r="451" spans="12:19" x14ac:dyDescent="0.25">
      <c r="L451" s="511">
        <f t="shared" si="6"/>
        <v>446</v>
      </c>
      <c r="M451" s="512"/>
      <c r="N451" s="513"/>
      <c r="O451" s="512"/>
      <c r="P451" s="512"/>
      <c r="Q451" s="514"/>
      <c r="R451" s="513"/>
      <c r="S451" s="513"/>
    </row>
    <row r="452" spans="12:19" x14ac:dyDescent="0.25">
      <c r="L452" s="511">
        <f t="shared" si="6"/>
        <v>447</v>
      </c>
      <c r="M452" s="512"/>
      <c r="N452" s="513"/>
      <c r="O452" s="512"/>
      <c r="P452" s="512"/>
      <c r="Q452" s="514"/>
      <c r="R452" s="513"/>
      <c r="S452" s="513"/>
    </row>
    <row r="453" spans="12:19" x14ac:dyDescent="0.25">
      <c r="L453" s="511">
        <f t="shared" si="6"/>
        <v>448</v>
      </c>
      <c r="M453" s="512"/>
      <c r="N453" s="513"/>
      <c r="O453" s="512"/>
      <c r="P453" s="512"/>
      <c r="Q453" s="514"/>
      <c r="R453" s="513"/>
      <c r="S453" s="513"/>
    </row>
    <row r="454" spans="12:19" x14ac:dyDescent="0.25">
      <c r="L454" s="511">
        <f t="shared" si="6"/>
        <v>449</v>
      </c>
      <c r="M454" s="512"/>
      <c r="N454" s="513"/>
      <c r="O454" s="512"/>
      <c r="P454" s="512"/>
      <c r="Q454" s="514"/>
      <c r="R454" s="513"/>
      <c r="S454" s="513"/>
    </row>
    <row r="455" spans="12:19" x14ac:dyDescent="0.25">
      <c r="L455" s="511">
        <f t="shared" si="6"/>
        <v>450</v>
      </c>
      <c r="M455" s="512"/>
      <c r="N455" s="513"/>
      <c r="O455" s="512"/>
      <c r="P455" s="512"/>
      <c r="Q455" s="514"/>
      <c r="R455" s="513"/>
      <c r="S455" s="513"/>
    </row>
    <row r="456" spans="12:19" x14ac:dyDescent="0.25">
      <c r="L456" s="511">
        <f t="shared" si="6"/>
        <v>451</v>
      </c>
      <c r="M456" s="512"/>
      <c r="N456" s="513"/>
      <c r="O456" s="512"/>
      <c r="P456" s="512"/>
      <c r="Q456" s="514"/>
      <c r="R456" s="513"/>
      <c r="S456" s="513"/>
    </row>
    <row r="457" spans="12:19" x14ac:dyDescent="0.25">
      <c r="L457" s="511">
        <f t="shared" si="6"/>
        <v>452</v>
      </c>
      <c r="M457" s="512"/>
      <c r="N457" s="513"/>
      <c r="O457" s="512"/>
      <c r="P457" s="512"/>
      <c r="Q457" s="514"/>
      <c r="R457" s="513"/>
      <c r="S457" s="513"/>
    </row>
    <row r="458" spans="12:19" x14ac:dyDescent="0.25">
      <c r="L458" s="511">
        <f t="shared" si="6"/>
        <v>453</v>
      </c>
      <c r="M458" s="512"/>
      <c r="N458" s="513"/>
      <c r="O458" s="512"/>
      <c r="P458" s="512"/>
      <c r="Q458" s="514"/>
      <c r="R458" s="513"/>
      <c r="S458" s="513"/>
    </row>
    <row r="459" spans="12:19" x14ac:dyDescent="0.25">
      <c r="L459" s="511">
        <f t="shared" si="6"/>
        <v>454</v>
      </c>
      <c r="M459" s="512"/>
      <c r="N459" s="513"/>
      <c r="O459" s="512"/>
      <c r="P459" s="512"/>
      <c r="Q459" s="514"/>
      <c r="R459" s="513"/>
      <c r="S459" s="513"/>
    </row>
    <row r="460" spans="12:19" x14ac:dyDescent="0.25">
      <c r="L460" s="511">
        <f t="shared" si="6"/>
        <v>455</v>
      </c>
      <c r="M460" s="512"/>
      <c r="N460" s="513"/>
      <c r="O460" s="512"/>
      <c r="P460" s="512"/>
      <c r="Q460" s="514"/>
      <c r="R460" s="513"/>
      <c r="S460" s="513"/>
    </row>
    <row r="461" spans="12:19" x14ac:dyDescent="0.25">
      <c r="L461" s="511">
        <f t="shared" si="6"/>
        <v>456</v>
      </c>
      <c r="M461" s="512"/>
      <c r="N461" s="513"/>
      <c r="O461" s="512"/>
      <c r="P461" s="512"/>
      <c r="Q461" s="514"/>
      <c r="R461" s="513"/>
      <c r="S461" s="513"/>
    </row>
    <row r="462" spans="12:19" x14ac:dyDescent="0.25">
      <c r="L462" s="511">
        <f t="shared" si="6"/>
        <v>457</v>
      </c>
      <c r="M462" s="512"/>
      <c r="N462" s="513"/>
      <c r="O462" s="512"/>
      <c r="P462" s="512"/>
      <c r="Q462" s="514"/>
      <c r="R462" s="513"/>
      <c r="S462" s="513"/>
    </row>
    <row r="463" spans="12:19" x14ac:dyDescent="0.25">
      <c r="L463" s="511">
        <f t="shared" si="6"/>
        <v>458</v>
      </c>
      <c r="M463" s="512"/>
      <c r="N463" s="513"/>
      <c r="O463" s="512"/>
      <c r="P463" s="512"/>
      <c r="Q463" s="514"/>
      <c r="R463" s="513"/>
      <c r="S463" s="513"/>
    </row>
    <row r="464" spans="12:19" x14ac:dyDescent="0.25">
      <c r="L464" s="511">
        <f t="shared" si="6"/>
        <v>459</v>
      </c>
      <c r="M464" s="512"/>
      <c r="N464" s="513"/>
      <c r="O464" s="512"/>
      <c r="P464" s="512"/>
      <c r="Q464" s="514"/>
      <c r="R464" s="513"/>
      <c r="S464" s="513"/>
    </row>
    <row r="465" spans="12:19" x14ac:dyDescent="0.25">
      <c r="L465" s="511">
        <f t="shared" si="6"/>
        <v>460</v>
      </c>
      <c r="M465" s="512"/>
      <c r="N465" s="513"/>
      <c r="O465" s="512"/>
      <c r="P465" s="512"/>
      <c r="Q465" s="514"/>
      <c r="R465" s="513"/>
      <c r="S465" s="513"/>
    </row>
    <row r="466" spans="12:19" x14ac:dyDescent="0.25">
      <c r="L466" s="511">
        <f t="shared" si="6"/>
        <v>461</v>
      </c>
      <c r="M466" s="512"/>
      <c r="N466" s="513"/>
      <c r="O466" s="512"/>
      <c r="P466" s="512"/>
      <c r="Q466" s="514"/>
      <c r="R466" s="513"/>
      <c r="S466" s="513"/>
    </row>
    <row r="467" spans="12:19" x14ac:dyDescent="0.25">
      <c r="L467" s="511">
        <f t="shared" si="6"/>
        <v>462</v>
      </c>
      <c r="M467" s="512"/>
      <c r="N467" s="513"/>
      <c r="O467" s="512"/>
      <c r="P467" s="512"/>
      <c r="Q467" s="514"/>
      <c r="R467" s="513"/>
      <c r="S467" s="513"/>
    </row>
    <row r="468" spans="12:19" x14ac:dyDescent="0.25">
      <c r="L468" s="511">
        <f t="shared" si="6"/>
        <v>463</v>
      </c>
      <c r="M468" s="512"/>
      <c r="N468" s="513"/>
      <c r="O468" s="512"/>
      <c r="P468" s="512"/>
      <c r="Q468" s="514"/>
      <c r="R468" s="513"/>
      <c r="S468" s="513"/>
    </row>
    <row r="469" spans="12:19" x14ac:dyDescent="0.25">
      <c r="L469" s="511">
        <f t="shared" si="6"/>
        <v>464</v>
      </c>
      <c r="M469" s="512"/>
      <c r="N469" s="513"/>
      <c r="O469" s="512"/>
      <c r="P469" s="512"/>
      <c r="Q469" s="514"/>
      <c r="R469" s="513"/>
      <c r="S469" s="513"/>
    </row>
    <row r="470" spans="12:19" x14ac:dyDescent="0.25">
      <c r="L470" s="511">
        <f t="shared" si="6"/>
        <v>465</v>
      </c>
      <c r="M470" s="512"/>
      <c r="N470" s="513"/>
      <c r="O470" s="512"/>
      <c r="P470" s="512"/>
      <c r="Q470" s="514"/>
      <c r="R470" s="513"/>
      <c r="S470" s="513"/>
    </row>
    <row r="471" spans="12:19" x14ac:dyDescent="0.25">
      <c r="L471" s="511">
        <f t="shared" si="6"/>
        <v>466</v>
      </c>
      <c r="M471" s="512"/>
      <c r="N471" s="513"/>
      <c r="O471" s="512"/>
      <c r="P471" s="512"/>
      <c r="Q471" s="514"/>
      <c r="R471" s="513"/>
      <c r="S471" s="513"/>
    </row>
    <row r="472" spans="12:19" x14ac:dyDescent="0.25">
      <c r="L472" s="511">
        <f t="shared" si="6"/>
        <v>467</v>
      </c>
      <c r="M472" s="512"/>
      <c r="N472" s="513"/>
      <c r="O472" s="512"/>
      <c r="P472" s="512"/>
      <c r="Q472" s="514"/>
      <c r="R472" s="513"/>
      <c r="S472" s="513"/>
    </row>
    <row r="473" spans="12:19" x14ac:dyDescent="0.25">
      <c r="L473" s="511">
        <f t="shared" si="6"/>
        <v>468</v>
      </c>
      <c r="M473" s="512"/>
      <c r="N473" s="513"/>
      <c r="O473" s="512"/>
      <c r="P473" s="512"/>
      <c r="Q473" s="514"/>
      <c r="R473" s="513"/>
      <c r="S473" s="513"/>
    </row>
    <row r="474" spans="12:19" x14ac:dyDescent="0.25">
      <c r="L474" s="511">
        <f t="shared" si="6"/>
        <v>469</v>
      </c>
      <c r="M474" s="512"/>
      <c r="N474" s="513"/>
      <c r="O474" s="512"/>
      <c r="P474" s="512"/>
      <c r="Q474" s="514"/>
      <c r="R474" s="513"/>
      <c r="S474" s="513"/>
    </row>
    <row r="475" spans="12:19" x14ac:dyDescent="0.25">
      <c r="L475" s="511">
        <f t="shared" si="6"/>
        <v>470</v>
      </c>
      <c r="M475" s="512"/>
      <c r="N475" s="513"/>
      <c r="O475" s="512"/>
      <c r="P475" s="512"/>
      <c r="Q475" s="514"/>
      <c r="R475" s="513"/>
      <c r="S475" s="513"/>
    </row>
    <row r="476" spans="12:19" x14ac:dyDescent="0.25">
      <c r="L476" s="511">
        <f t="shared" ref="L476:L539" si="7">L475+1</f>
        <v>471</v>
      </c>
      <c r="M476" s="512"/>
      <c r="N476" s="513"/>
      <c r="O476" s="512"/>
      <c r="P476" s="512"/>
      <c r="Q476" s="514"/>
      <c r="R476" s="513"/>
      <c r="S476" s="513"/>
    </row>
    <row r="477" spans="12:19" x14ac:dyDescent="0.25">
      <c r="L477" s="511">
        <f t="shared" si="7"/>
        <v>472</v>
      </c>
      <c r="M477" s="512"/>
      <c r="N477" s="513"/>
      <c r="O477" s="512"/>
      <c r="P477" s="512"/>
      <c r="Q477" s="514"/>
      <c r="R477" s="513"/>
      <c r="S477" s="513"/>
    </row>
    <row r="478" spans="12:19" x14ac:dyDescent="0.25">
      <c r="L478" s="511">
        <f t="shared" si="7"/>
        <v>473</v>
      </c>
      <c r="M478" s="512"/>
      <c r="N478" s="513"/>
      <c r="O478" s="512"/>
      <c r="P478" s="512"/>
      <c r="Q478" s="514"/>
      <c r="R478" s="513"/>
      <c r="S478" s="513"/>
    </row>
    <row r="479" spans="12:19" x14ac:dyDescent="0.25">
      <c r="L479" s="511">
        <f t="shared" si="7"/>
        <v>474</v>
      </c>
      <c r="M479" s="512"/>
      <c r="N479" s="513"/>
      <c r="O479" s="512"/>
      <c r="P479" s="512"/>
      <c r="Q479" s="514"/>
      <c r="R479" s="513"/>
      <c r="S479" s="513"/>
    </row>
    <row r="480" spans="12:19" x14ac:dyDescent="0.25">
      <c r="L480" s="511">
        <f t="shared" si="7"/>
        <v>475</v>
      </c>
      <c r="M480" s="512"/>
      <c r="N480" s="513"/>
      <c r="O480" s="512"/>
      <c r="P480" s="512"/>
      <c r="Q480" s="514"/>
      <c r="R480" s="513"/>
      <c r="S480" s="513"/>
    </row>
    <row r="481" spans="12:19" x14ac:dyDescent="0.25">
      <c r="L481" s="511">
        <f t="shared" si="7"/>
        <v>476</v>
      </c>
      <c r="M481" s="512"/>
      <c r="N481" s="513"/>
      <c r="O481" s="512"/>
      <c r="P481" s="512"/>
      <c r="Q481" s="514"/>
      <c r="R481" s="513"/>
      <c r="S481" s="513"/>
    </row>
    <row r="482" spans="12:19" x14ac:dyDescent="0.25">
      <c r="L482" s="511">
        <f t="shared" si="7"/>
        <v>477</v>
      </c>
      <c r="M482" s="512"/>
      <c r="N482" s="513"/>
      <c r="O482" s="512"/>
      <c r="P482" s="512"/>
      <c r="Q482" s="514"/>
      <c r="R482" s="513"/>
      <c r="S482" s="513"/>
    </row>
    <row r="483" spans="12:19" x14ac:dyDescent="0.25">
      <c r="L483" s="511">
        <f t="shared" si="7"/>
        <v>478</v>
      </c>
      <c r="M483" s="512"/>
      <c r="N483" s="513"/>
      <c r="O483" s="512"/>
      <c r="P483" s="512"/>
      <c r="Q483" s="514"/>
      <c r="R483" s="513"/>
      <c r="S483" s="513"/>
    </row>
    <row r="484" spans="12:19" x14ac:dyDescent="0.25">
      <c r="L484" s="511">
        <f t="shared" si="7"/>
        <v>479</v>
      </c>
      <c r="M484" s="512"/>
      <c r="N484" s="513"/>
      <c r="O484" s="512"/>
      <c r="P484" s="512"/>
      <c r="Q484" s="514"/>
      <c r="R484" s="513"/>
      <c r="S484" s="513"/>
    </row>
    <row r="485" spans="12:19" x14ac:dyDescent="0.25">
      <c r="L485" s="511">
        <f t="shared" si="7"/>
        <v>480</v>
      </c>
      <c r="M485" s="512"/>
      <c r="N485" s="513"/>
      <c r="O485" s="512"/>
      <c r="P485" s="512"/>
      <c r="Q485" s="514"/>
      <c r="R485" s="513"/>
      <c r="S485" s="513"/>
    </row>
    <row r="486" spans="12:19" x14ac:dyDescent="0.25">
      <c r="L486" s="511">
        <f t="shared" si="7"/>
        <v>481</v>
      </c>
      <c r="M486" s="512"/>
      <c r="N486" s="513"/>
      <c r="O486" s="512"/>
      <c r="P486" s="512"/>
      <c r="Q486" s="514"/>
      <c r="R486" s="513"/>
      <c r="S486" s="513"/>
    </row>
    <row r="487" spans="12:19" x14ac:dyDescent="0.25">
      <c r="L487" s="511">
        <f t="shared" si="7"/>
        <v>482</v>
      </c>
      <c r="M487" s="512"/>
      <c r="N487" s="513"/>
      <c r="O487" s="512"/>
      <c r="P487" s="512"/>
      <c r="Q487" s="514"/>
      <c r="R487" s="513"/>
      <c r="S487" s="513"/>
    </row>
    <row r="488" spans="12:19" x14ac:dyDescent="0.25">
      <c r="L488" s="511">
        <f t="shared" si="7"/>
        <v>483</v>
      </c>
      <c r="M488" s="512"/>
      <c r="N488" s="513"/>
      <c r="O488" s="512"/>
      <c r="P488" s="512"/>
      <c r="Q488" s="514"/>
      <c r="R488" s="513"/>
      <c r="S488" s="513"/>
    </row>
    <row r="489" spans="12:19" x14ac:dyDescent="0.25">
      <c r="L489" s="511">
        <f t="shared" si="7"/>
        <v>484</v>
      </c>
      <c r="M489" s="512"/>
      <c r="N489" s="513"/>
      <c r="O489" s="512"/>
      <c r="P489" s="512"/>
      <c r="Q489" s="514"/>
      <c r="R489" s="513"/>
      <c r="S489" s="513"/>
    </row>
    <row r="490" spans="12:19" x14ac:dyDescent="0.25">
      <c r="L490" s="511">
        <f t="shared" si="7"/>
        <v>485</v>
      </c>
      <c r="M490" s="512"/>
      <c r="N490" s="513"/>
      <c r="O490" s="512"/>
      <c r="P490" s="512"/>
      <c r="Q490" s="514"/>
      <c r="R490" s="513"/>
      <c r="S490" s="513"/>
    </row>
    <row r="491" spans="12:19" x14ac:dyDescent="0.25">
      <c r="L491" s="511">
        <f t="shared" si="7"/>
        <v>486</v>
      </c>
      <c r="M491" s="512"/>
      <c r="N491" s="513"/>
      <c r="O491" s="512"/>
      <c r="P491" s="512"/>
      <c r="Q491" s="514"/>
      <c r="R491" s="513"/>
      <c r="S491" s="513"/>
    </row>
    <row r="492" spans="12:19" x14ac:dyDescent="0.25">
      <c r="L492" s="511">
        <f t="shared" si="7"/>
        <v>487</v>
      </c>
      <c r="M492" s="512"/>
      <c r="N492" s="513"/>
      <c r="O492" s="512"/>
      <c r="P492" s="512"/>
      <c r="Q492" s="514"/>
      <c r="R492" s="513"/>
      <c r="S492" s="513"/>
    </row>
    <row r="493" spans="12:19" x14ac:dyDescent="0.25">
      <c r="L493" s="511">
        <f t="shared" si="7"/>
        <v>488</v>
      </c>
      <c r="M493" s="512"/>
      <c r="N493" s="513"/>
      <c r="O493" s="512"/>
      <c r="P493" s="512"/>
      <c r="Q493" s="514"/>
      <c r="R493" s="513"/>
      <c r="S493" s="513"/>
    </row>
    <row r="494" spans="12:19" x14ac:dyDescent="0.25">
      <c r="L494" s="511">
        <f t="shared" si="7"/>
        <v>489</v>
      </c>
      <c r="M494" s="512"/>
      <c r="N494" s="513"/>
      <c r="O494" s="512"/>
      <c r="P494" s="512"/>
      <c r="Q494" s="514"/>
      <c r="R494" s="513"/>
      <c r="S494" s="513"/>
    </row>
    <row r="495" spans="12:19" x14ac:dyDescent="0.25">
      <c r="L495" s="511">
        <f t="shared" si="7"/>
        <v>490</v>
      </c>
      <c r="M495" s="512"/>
      <c r="N495" s="513"/>
      <c r="O495" s="512"/>
      <c r="P495" s="512"/>
      <c r="Q495" s="514"/>
      <c r="R495" s="513"/>
      <c r="S495" s="513"/>
    </row>
    <row r="496" spans="12:19" x14ac:dyDescent="0.25">
      <c r="L496" s="511">
        <f t="shared" si="7"/>
        <v>491</v>
      </c>
      <c r="M496" s="512"/>
      <c r="N496" s="513"/>
      <c r="O496" s="512"/>
      <c r="P496" s="512"/>
      <c r="Q496" s="514"/>
      <c r="R496" s="513"/>
      <c r="S496" s="513"/>
    </row>
    <row r="497" spans="12:19" x14ac:dyDescent="0.25">
      <c r="L497" s="511">
        <f t="shared" si="7"/>
        <v>492</v>
      </c>
      <c r="M497" s="512"/>
      <c r="N497" s="513"/>
      <c r="O497" s="512"/>
      <c r="P497" s="512"/>
      <c r="Q497" s="514"/>
      <c r="R497" s="513"/>
      <c r="S497" s="513"/>
    </row>
    <row r="498" spans="12:19" x14ac:dyDescent="0.25">
      <c r="L498" s="511">
        <f t="shared" si="7"/>
        <v>493</v>
      </c>
      <c r="M498" s="512"/>
      <c r="N498" s="513"/>
      <c r="O498" s="512"/>
      <c r="P498" s="512"/>
      <c r="Q498" s="514"/>
      <c r="R498" s="513"/>
      <c r="S498" s="513"/>
    </row>
    <row r="499" spans="12:19" x14ac:dyDescent="0.25">
      <c r="L499" s="511">
        <f t="shared" si="7"/>
        <v>494</v>
      </c>
      <c r="M499" s="512"/>
      <c r="N499" s="513"/>
      <c r="O499" s="512"/>
      <c r="P499" s="512"/>
      <c r="Q499" s="514"/>
      <c r="R499" s="513"/>
      <c r="S499" s="513"/>
    </row>
    <row r="500" spans="12:19" x14ac:dyDescent="0.25">
      <c r="L500" s="511">
        <f t="shared" si="7"/>
        <v>495</v>
      </c>
      <c r="M500" s="512"/>
      <c r="N500" s="513"/>
      <c r="O500" s="512"/>
      <c r="P500" s="512"/>
      <c r="Q500" s="514"/>
      <c r="R500" s="513"/>
      <c r="S500" s="513"/>
    </row>
    <row r="501" spans="12:19" x14ac:dyDescent="0.25">
      <c r="L501" s="511">
        <f t="shared" si="7"/>
        <v>496</v>
      </c>
      <c r="M501" s="512"/>
      <c r="N501" s="513"/>
      <c r="O501" s="512"/>
      <c r="P501" s="512"/>
      <c r="Q501" s="514"/>
      <c r="R501" s="513"/>
      <c r="S501" s="513"/>
    </row>
    <row r="502" spans="12:19" x14ac:dyDescent="0.25">
      <c r="L502" s="511">
        <f t="shared" si="7"/>
        <v>497</v>
      </c>
      <c r="M502" s="512"/>
      <c r="N502" s="513"/>
      <c r="O502" s="512"/>
      <c r="P502" s="512"/>
      <c r="Q502" s="514"/>
      <c r="R502" s="513"/>
      <c r="S502" s="513"/>
    </row>
    <row r="503" spans="12:19" x14ac:dyDescent="0.25">
      <c r="L503" s="511">
        <f t="shared" si="7"/>
        <v>498</v>
      </c>
      <c r="M503" s="512"/>
      <c r="N503" s="513"/>
      <c r="O503" s="512"/>
      <c r="P503" s="512"/>
      <c r="Q503" s="514"/>
      <c r="R503" s="513"/>
      <c r="S503" s="513"/>
    </row>
    <row r="504" spans="12:19" x14ac:dyDescent="0.25">
      <c r="L504" s="511">
        <f t="shared" si="7"/>
        <v>499</v>
      </c>
      <c r="M504" s="512"/>
      <c r="N504" s="513"/>
      <c r="O504" s="512"/>
      <c r="P504" s="512"/>
      <c r="Q504" s="514"/>
      <c r="R504" s="513"/>
      <c r="S504" s="513"/>
    </row>
    <row r="505" spans="12:19" x14ac:dyDescent="0.25">
      <c r="L505" s="511">
        <f t="shared" si="7"/>
        <v>500</v>
      </c>
      <c r="M505" s="512"/>
      <c r="N505" s="513"/>
      <c r="O505" s="512"/>
      <c r="P505" s="512"/>
      <c r="Q505" s="514"/>
      <c r="R505" s="513"/>
      <c r="S505" s="513"/>
    </row>
    <row r="506" spans="12:19" x14ac:dyDescent="0.25">
      <c r="L506" s="511">
        <f t="shared" si="7"/>
        <v>501</v>
      </c>
      <c r="M506" s="515"/>
      <c r="N506" s="513"/>
      <c r="O506" s="515"/>
      <c r="P506" s="515"/>
      <c r="Q506" s="514"/>
      <c r="R506" s="513"/>
      <c r="S506" s="513"/>
    </row>
    <row r="507" spans="12:19" x14ac:dyDescent="0.25">
      <c r="L507" s="511">
        <f t="shared" si="7"/>
        <v>502</v>
      </c>
      <c r="M507" s="512"/>
      <c r="N507" s="513"/>
      <c r="O507" s="512"/>
      <c r="P507" s="512"/>
      <c r="Q507" s="514"/>
      <c r="R507" s="513"/>
      <c r="S507" s="513"/>
    </row>
    <row r="508" spans="12:19" x14ac:dyDescent="0.25">
      <c r="L508" s="511">
        <f t="shared" si="7"/>
        <v>503</v>
      </c>
      <c r="M508" s="512"/>
      <c r="N508" s="513"/>
      <c r="O508" s="512"/>
      <c r="P508" s="512"/>
      <c r="Q508" s="514"/>
      <c r="R508" s="513"/>
      <c r="S508" s="513"/>
    </row>
    <row r="509" spans="12:19" x14ac:dyDescent="0.25">
      <c r="L509" s="511">
        <f t="shared" si="7"/>
        <v>504</v>
      </c>
      <c r="M509" s="512"/>
      <c r="N509" s="513"/>
      <c r="O509" s="512"/>
      <c r="P509" s="512"/>
      <c r="Q509" s="514"/>
      <c r="R509" s="513"/>
      <c r="S509" s="513"/>
    </row>
    <row r="510" spans="12:19" x14ac:dyDescent="0.25">
      <c r="L510" s="511">
        <f t="shared" si="7"/>
        <v>505</v>
      </c>
      <c r="M510" s="515"/>
      <c r="N510" s="513"/>
      <c r="O510" s="515"/>
      <c r="P510" s="515"/>
      <c r="Q510" s="514"/>
      <c r="R510" s="513"/>
      <c r="S510" s="513"/>
    </row>
    <row r="511" spans="12:19" x14ac:dyDescent="0.25">
      <c r="L511" s="511">
        <f t="shared" si="7"/>
        <v>506</v>
      </c>
      <c r="M511" s="515"/>
      <c r="N511" s="513"/>
      <c r="O511" s="515"/>
      <c r="P511" s="515"/>
      <c r="Q511" s="514"/>
      <c r="R511" s="513"/>
      <c r="S511" s="513"/>
    </row>
    <row r="512" spans="12:19" x14ac:dyDescent="0.25">
      <c r="L512" s="511">
        <f t="shared" si="7"/>
        <v>507</v>
      </c>
      <c r="M512" s="512"/>
      <c r="N512" s="513"/>
      <c r="O512" s="512"/>
      <c r="P512" s="512"/>
      <c r="Q512" s="514"/>
      <c r="R512" s="513"/>
      <c r="S512" s="513"/>
    </row>
    <row r="513" spans="12:19" x14ac:dyDescent="0.25">
      <c r="L513" s="511">
        <f t="shared" si="7"/>
        <v>508</v>
      </c>
      <c r="M513" s="512"/>
      <c r="N513" s="513"/>
      <c r="O513" s="512"/>
      <c r="P513" s="512"/>
      <c r="Q513" s="514"/>
      <c r="R513" s="513"/>
      <c r="S513" s="513"/>
    </row>
    <row r="514" spans="12:19" x14ac:dyDescent="0.25">
      <c r="L514" s="511">
        <f t="shared" si="7"/>
        <v>509</v>
      </c>
      <c r="M514" s="512"/>
      <c r="N514" s="513"/>
      <c r="O514" s="512"/>
      <c r="P514" s="512"/>
      <c r="Q514" s="514"/>
      <c r="R514" s="513"/>
      <c r="S514" s="513"/>
    </row>
    <row r="515" spans="12:19" x14ac:dyDescent="0.25">
      <c r="L515" s="511">
        <f t="shared" si="7"/>
        <v>510</v>
      </c>
      <c r="M515" s="512"/>
      <c r="N515" s="513"/>
      <c r="O515" s="512"/>
      <c r="P515" s="512"/>
      <c r="Q515" s="514"/>
      <c r="R515" s="513"/>
      <c r="S515" s="513"/>
    </row>
    <row r="516" spans="12:19" x14ac:dyDescent="0.25">
      <c r="L516" s="511">
        <f t="shared" si="7"/>
        <v>511</v>
      </c>
      <c r="M516" s="512"/>
      <c r="N516" s="513"/>
      <c r="O516" s="512"/>
      <c r="P516" s="512"/>
      <c r="Q516" s="514"/>
      <c r="R516" s="513"/>
      <c r="S516" s="513"/>
    </row>
    <row r="517" spans="12:19" x14ac:dyDescent="0.25">
      <c r="L517" s="511">
        <f t="shared" si="7"/>
        <v>512</v>
      </c>
      <c r="M517" s="512"/>
      <c r="N517" s="513"/>
      <c r="O517" s="512"/>
      <c r="P517" s="512"/>
      <c r="Q517" s="514"/>
      <c r="R517" s="513"/>
      <c r="S517" s="513"/>
    </row>
    <row r="518" spans="12:19" x14ac:dyDescent="0.25">
      <c r="L518" s="511">
        <f t="shared" si="7"/>
        <v>513</v>
      </c>
      <c r="M518" s="512"/>
      <c r="N518" s="513"/>
      <c r="O518" s="512"/>
      <c r="P518" s="512"/>
      <c r="Q518" s="514"/>
      <c r="R518" s="513"/>
      <c r="S518" s="513"/>
    </row>
    <row r="519" spans="12:19" x14ac:dyDescent="0.25">
      <c r="L519" s="511">
        <f t="shared" si="7"/>
        <v>514</v>
      </c>
      <c r="M519" s="512"/>
      <c r="N519" s="513"/>
      <c r="O519" s="512"/>
      <c r="P519" s="512"/>
      <c r="Q519" s="514"/>
      <c r="R519" s="513"/>
      <c r="S519" s="513"/>
    </row>
    <row r="520" spans="12:19" x14ac:dyDescent="0.25">
      <c r="L520" s="511">
        <f t="shared" si="7"/>
        <v>515</v>
      </c>
      <c r="M520" s="512"/>
      <c r="N520" s="513"/>
      <c r="O520" s="512"/>
      <c r="P520" s="512"/>
      <c r="Q520" s="514"/>
      <c r="R520" s="513"/>
      <c r="S520" s="513"/>
    </row>
    <row r="521" spans="12:19" x14ac:dyDescent="0.25">
      <c r="L521" s="511">
        <f t="shared" si="7"/>
        <v>516</v>
      </c>
      <c r="M521" s="512"/>
      <c r="N521" s="513"/>
      <c r="O521" s="512"/>
      <c r="P521" s="512"/>
      <c r="Q521" s="514"/>
      <c r="R521" s="513"/>
      <c r="S521" s="513"/>
    </row>
    <row r="522" spans="12:19" x14ac:dyDescent="0.25">
      <c r="L522" s="511">
        <f t="shared" si="7"/>
        <v>517</v>
      </c>
      <c r="M522" s="512"/>
      <c r="N522" s="513"/>
      <c r="O522" s="512"/>
      <c r="P522" s="512"/>
      <c r="Q522" s="514"/>
      <c r="R522" s="513"/>
      <c r="S522" s="513"/>
    </row>
    <row r="523" spans="12:19" x14ac:dyDescent="0.25">
      <c r="L523" s="511">
        <f t="shared" si="7"/>
        <v>518</v>
      </c>
      <c r="M523" s="512"/>
      <c r="N523" s="513"/>
      <c r="O523" s="512"/>
      <c r="P523" s="512"/>
      <c r="Q523" s="514"/>
      <c r="R523" s="513"/>
      <c r="S523" s="513"/>
    </row>
    <row r="524" spans="12:19" x14ac:dyDescent="0.25">
      <c r="L524" s="511">
        <f t="shared" si="7"/>
        <v>519</v>
      </c>
      <c r="M524" s="512"/>
      <c r="N524" s="513"/>
      <c r="O524" s="512"/>
      <c r="P524" s="512"/>
      <c r="Q524" s="514"/>
      <c r="R524" s="513"/>
      <c r="S524" s="513"/>
    </row>
    <row r="525" spans="12:19" x14ac:dyDescent="0.25">
      <c r="L525" s="511">
        <f t="shared" si="7"/>
        <v>520</v>
      </c>
      <c r="M525" s="512"/>
      <c r="N525" s="513"/>
      <c r="O525" s="512"/>
      <c r="P525" s="512"/>
      <c r="Q525" s="514"/>
      <c r="R525" s="513"/>
      <c r="S525" s="513"/>
    </row>
    <row r="526" spans="12:19" x14ac:dyDescent="0.25">
      <c r="L526" s="511">
        <f t="shared" si="7"/>
        <v>521</v>
      </c>
      <c r="M526" s="512"/>
      <c r="N526" s="513"/>
      <c r="O526" s="512"/>
      <c r="P526" s="512"/>
      <c r="Q526" s="514"/>
      <c r="R526" s="513"/>
      <c r="S526" s="513"/>
    </row>
    <row r="527" spans="12:19" x14ac:dyDescent="0.25">
      <c r="L527" s="511">
        <f t="shared" si="7"/>
        <v>522</v>
      </c>
      <c r="M527" s="512"/>
      <c r="N527" s="513"/>
      <c r="O527" s="512"/>
      <c r="P527" s="512"/>
      <c r="Q527" s="514"/>
      <c r="R527" s="513"/>
      <c r="S527" s="513"/>
    </row>
    <row r="528" spans="12:19" x14ac:dyDescent="0.25">
      <c r="L528" s="511">
        <f t="shared" si="7"/>
        <v>523</v>
      </c>
      <c r="M528" s="512"/>
      <c r="N528" s="513"/>
      <c r="O528" s="512"/>
      <c r="P528" s="512"/>
      <c r="Q528" s="514"/>
      <c r="R528" s="513"/>
      <c r="S528" s="513"/>
    </row>
    <row r="529" spans="12:19" x14ac:dyDescent="0.25">
      <c r="L529" s="511">
        <f t="shared" si="7"/>
        <v>524</v>
      </c>
      <c r="M529" s="512"/>
      <c r="N529" s="513"/>
      <c r="O529" s="512"/>
      <c r="P529" s="512"/>
      <c r="Q529" s="514"/>
      <c r="R529" s="513"/>
      <c r="S529" s="513"/>
    </row>
    <row r="530" spans="12:19" x14ac:dyDescent="0.25">
      <c r="L530" s="511">
        <f t="shared" si="7"/>
        <v>525</v>
      </c>
      <c r="M530" s="515"/>
      <c r="N530" s="513"/>
      <c r="O530" s="515"/>
      <c r="P530" s="515"/>
      <c r="Q530" s="514"/>
      <c r="R530" s="513"/>
      <c r="S530" s="513"/>
    </row>
    <row r="531" spans="12:19" x14ac:dyDescent="0.25">
      <c r="L531" s="511">
        <f t="shared" si="7"/>
        <v>526</v>
      </c>
      <c r="M531" s="512"/>
      <c r="N531" s="513"/>
      <c r="O531" s="512"/>
      <c r="P531" s="512"/>
      <c r="Q531" s="514"/>
      <c r="R531" s="513"/>
      <c r="S531" s="513"/>
    </row>
    <row r="532" spans="12:19" x14ac:dyDescent="0.25">
      <c r="L532" s="511">
        <f t="shared" si="7"/>
        <v>527</v>
      </c>
      <c r="M532" s="512"/>
      <c r="N532" s="513"/>
      <c r="O532" s="512"/>
      <c r="P532" s="512"/>
      <c r="Q532" s="514"/>
      <c r="R532" s="513"/>
      <c r="S532" s="513"/>
    </row>
    <row r="533" spans="12:19" x14ac:dyDescent="0.25">
      <c r="L533" s="511">
        <f t="shared" si="7"/>
        <v>528</v>
      </c>
      <c r="M533" s="512"/>
      <c r="N533" s="513"/>
      <c r="O533" s="512"/>
      <c r="P533" s="512"/>
      <c r="Q533" s="514"/>
      <c r="R533" s="513"/>
      <c r="S533" s="513"/>
    </row>
    <row r="534" spans="12:19" x14ac:dyDescent="0.25">
      <c r="L534" s="511">
        <f t="shared" si="7"/>
        <v>529</v>
      </c>
      <c r="M534" s="512"/>
      <c r="N534" s="513"/>
      <c r="O534" s="512"/>
      <c r="P534" s="512"/>
      <c r="Q534" s="514"/>
      <c r="R534" s="513"/>
      <c r="S534" s="513"/>
    </row>
    <row r="535" spans="12:19" x14ac:dyDescent="0.25">
      <c r="L535" s="511">
        <f t="shared" si="7"/>
        <v>530</v>
      </c>
      <c r="M535" s="512"/>
      <c r="N535" s="513"/>
      <c r="O535" s="512"/>
      <c r="P535" s="512"/>
      <c r="Q535" s="514"/>
      <c r="R535" s="513"/>
      <c r="S535" s="513"/>
    </row>
    <row r="536" spans="12:19" x14ac:dyDescent="0.25">
      <c r="L536" s="511">
        <f t="shared" si="7"/>
        <v>531</v>
      </c>
      <c r="M536" s="512"/>
      <c r="N536" s="513"/>
      <c r="O536" s="512"/>
      <c r="P536" s="512"/>
      <c r="Q536" s="514"/>
      <c r="R536" s="513"/>
      <c r="S536" s="513"/>
    </row>
    <row r="537" spans="12:19" x14ac:dyDescent="0.25">
      <c r="L537" s="511">
        <f t="shared" si="7"/>
        <v>532</v>
      </c>
      <c r="M537" s="512"/>
      <c r="N537" s="513"/>
      <c r="O537" s="512"/>
      <c r="P537" s="512"/>
      <c r="Q537" s="514"/>
      <c r="R537" s="513"/>
      <c r="S537" s="513"/>
    </row>
    <row r="538" spans="12:19" x14ac:dyDescent="0.25">
      <c r="L538" s="511">
        <f t="shared" si="7"/>
        <v>533</v>
      </c>
      <c r="M538" s="512"/>
      <c r="N538" s="513"/>
      <c r="O538" s="512"/>
      <c r="P538" s="512"/>
      <c r="Q538" s="514"/>
      <c r="R538" s="513"/>
      <c r="S538" s="513"/>
    </row>
    <row r="539" spans="12:19" x14ac:dyDescent="0.25">
      <c r="L539" s="511">
        <f t="shared" si="7"/>
        <v>534</v>
      </c>
      <c r="M539" s="512"/>
      <c r="N539" s="513"/>
      <c r="O539" s="512"/>
      <c r="P539" s="512"/>
      <c r="Q539" s="514"/>
      <c r="R539" s="513"/>
      <c r="S539" s="513"/>
    </row>
    <row r="540" spans="12:19" x14ac:dyDescent="0.25">
      <c r="L540" s="511">
        <f t="shared" ref="L540:L603" si="8">L539+1</f>
        <v>535</v>
      </c>
      <c r="M540" s="512"/>
      <c r="N540" s="513"/>
      <c r="O540" s="512"/>
      <c r="P540" s="512"/>
      <c r="Q540" s="514"/>
      <c r="R540" s="513"/>
      <c r="S540" s="513"/>
    </row>
    <row r="541" spans="12:19" x14ac:dyDescent="0.25">
      <c r="L541" s="511">
        <f t="shared" si="8"/>
        <v>536</v>
      </c>
      <c r="M541" s="512"/>
      <c r="N541" s="513"/>
      <c r="O541" s="512"/>
      <c r="P541" s="512"/>
      <c r="Q541" s="514"/>
      <c r="R541" s="513"/>
      <c r="S541" s="513"/>
    </row>
    <row r="542" spans="12:19" x14ac:dyDescent="0.25">
      <c r="L542" s="511">
        <f t="shared" si="8"/>
        <v>537</v>
      </c>
      <c r="M542" s="512"/>
      <c r="N542" s="513"/>
      <c r="O542" s="512"/>
      <c r="P542" s="512"/>
      <c r="Q542" s="514"/>
      <c r="R542" s="513"/>
      <c r="S542" s="513"/>
    </row>
    <row r="543" spans="12:19" x14ac:dyDescent="0.25">
      <c r="L543" s="511">
        <f t="shared" si="8"/>
        <v>538</v>
      </c>
      <c r="M543" s="512"/>
      <c r="N543" s="513"/>
      <c r="O543" s="512"/>
      <c r="P543" s="512"/>
      <c r="Q543" s="514"/>
      <c r="R543" s="513"/>
      <c r="S543" s="513"/>
    </row>
    <row r="544" spans="12:19" x14ac:dyDescent="0.25">
      <c r="L544" s="511">
        <f t="shared" si="8"/>
        <v>539</v>
      </c>
      <c r="M544" s="512"/>
      <c r="N544" s="513"/>
      <c r="O544" s="512"/>
      <c r="P544" s="512"/>
      <c r="Q544" s="514"/>
      <c r="R544" s="513"/>
      <c r="S544" s="513"/>
    </row>
    <row r="545" spans="2:32" x14ac:dyDescent="0.25">
      <c r="L545" s="511">
        <f t="shared" si="8"/>
        <v>540</v>
      </c>
      <c r="M545" s="512"/>
      <c r="N545" s="513"/>
      <c r="O545" s="512"/>
      <c r="P545" s="512"/>
      <c r="Q545" s="514"/>
      <c r="R545" s="513"/>
      <c r="S545" s="513"/>
    </row>
    <row r="546" spans="2:32" x14ac:dyDescent="0.25">
      <c r="L546" s="511">
        <f t="shared" si="8"/>
        <v>541</v>
      </c>
      <c r="M546" s="512"/>
      <c r="N546" s="513"/>
      <c r="O546" s="512"/>
      <c r="P546" s="512"/>
      <c r="Q546" s="514"/>
      <c r="R546" s="513"/>
      <c r="S546" s="513"/>
    </row>
    <row r="547" spans="2:32" x14ac:dyDescent="0.25">
      <c r="L547" s="511">
        <f t="shared" si="8"/>
        <v>542</v>
      </c>
      <c r="M547" s="512"/>
      <c r="N547" s="513"/>
      <c r="O547" s="512"/>
      <c r="P547" s="512"/>
      <c r="Q547" s="514"/>
      <c r="R547" s="513"/>
      <c r="S547" s="513"/>
    </row>
    <row r="548" spans="2:32" x14ac:dyDescent="0.25">
      <c r="L548" s="511">
        <f t="shared" si="8"/>
        <v>543</v>
      </c>
      <c r="M548" s="512"/>
      <c r="N548" s="513"/>
      <c r="O548" s="512"/>
      <c r="P548" s="512"/>
      <c r="Q548" s="514"/>
      <c r="R548" s="513"/>
      <c r="S548" s="513"/>
    </row>
    <row r="549" spans="2:32" x14ac:dyDescent="0.25">
      <c r="L549" s="511">
        <f t="shared" si="8"/>
        <v>544</v>
      </c>
      <c r="M549" s="512"/>
      <c r="N549" s="513"/>
      <c r="O549" s="512"/>
      <c r="P549" s="512"/>
      <c r="Q549" s="514"/>
      <c r="R549" s="513"/>
      <c r="S549" s="513"/>
    </row>
    <row r="550" spans="2:32" x14ac:dyDescent="0.25">
      <c r="L550" s="511">
        <f t="shared" si="8"/>
        <v>545</v>
      </c>
      <c r="M550" s="512"/>
      <c r="N550" s="513"/>
      <c r="O550" s="512"/>
      <c r="P550" s="512"/>
      <c r="Q550" s="514"/>
      <c r="R550" s="513"/>
      <c r="S550" s="513"/>
    </row>
    <row r="551" spans="2:32" x14ac:dyDescent="0.25">
      <c r="L551" s="511">
        <f t="shared" si="8"/>
        <v>546</v>
      </c>
      <c r="M551" s="512"/>
      <c r="N551" s="513"/>
      <c r="O551" s="512"/>
      <c r="P551" s="512"/>
      <c r="Q551" s="514"/>
      <c r="R551" s="513"/>
      <c r="S551" s="513"/>
    </row>
    <row r="552" spans="2:32" s="351" customFormat="1" x14ac:dyDescent="0.25">
      <c r="B552" s="304"/>
      <c r="C552" s="304"/>
      <c r="D552" s="304"/>
      <c r="E552" s="304"/>
      <c r="F552" s="304"/>
      <c r="G552" s="304"/>
      <c r="H552" s="304"/>
      <c r="I552" s="304"/>
      <c r="J552" s="304"/>
      <c r="K552" s="507"/>
      <c r="L552" s="511">
        <f t="shared" si="8"/>
        <v>547</v>
      </c>
      <c r="M552" s="512"/>
      <c r="N552" s="513"/>
      <c r="O552" s="512"/>
      <c r="P552" s="512"/>
      <c r="Q552" s="514"/>
      <c r="R552" s="513"/>
      <c r="S552" s="513"/>
      <c r="T552" s="507"/>
      <c r="U552" s="304"/>
      <c r="V552" s="304"/>
      <c r="W552" s="304"/>
      <c r="X552" s="304"/>
      <c r="Y552" s="304"/>
      <c r="Z552" s="304"/>
      <c r="AA552" s="304"/>
      <c r="AB552" s="304"/>
      <c r="AC552" s="304"/>
      <c r="AD552" s="304"/>
      <c r="AE552" s="304"/>
      <c r="AF552" s="304"/>
    </row>
    <row r="553" spans="2:32" x14ac:dyDescent="0.25">
      <c r="L553" s="511">
        <f t="shared" si="8"/>
        <v>548</v>
      </c>
      <c r="M553" s="512"/>
      <c r="N553" s="513"/>
      <c r="O553" s="512"/>
      <c r="P553" s="512"/>
      <c r="Q553" s="514"/>
      <c r="R553" s="513"/>
      <c r="S553" s="513"/>
    </row>
    <row r="554" spans="2:32" x14ac:dyDescent="0.25">
      <c r="L554" s="511">
        <f t="shared" si="8"/>
        <v>549</v>
      </c>
      <c r="M554" s="512"/>
      <c r="N554" s="513"/>
      <c r="O554" s="512"/>
      <c r="P554" s="512"/>
      <c r="Q554" s="514"/>
      <c r="R554" s="513"/>
      <c r="S554" s="513"/>
    </row>
    <row r="555" spans="2:32" x14ac:dyDescent="0.25">
      <c r="L555" s="511">
        <f t="shared" si="8"/>
        <v>550</v>
      </c>
      <c r="M555" s="512"/>
      <c r="N555" s="513"/>
      <c r="O555" s="512"/>
      <c r="P555" s="512"/>
      <c r="Q555" s="514"/>
      <c r="R555" s="513"/>
      <c r="S555" s="513"/>
    </row>
    <row r="556" spans="2:32" x14ac:dyDescent="0.25">
      <c r="L556" s="511">
        <f t="shared" si="8"/>
        <v>551</v>
      </c>
      <c r="M556" s="512"/>
      <c r="N556" s="513"/>
      <c r="O556" s="512"/>
      <c r="P556" s="512"/>
      <c r="Q556" s="514"/>
      <c r="R556" s="513"/>
      <c r="S556" s="513"/>
    </row>
    <row r="557" spans="2:32" x14ac:dyDescent="0.25">
      <c r="L557" s="511">
        <f t="shared" si="8"/>
        <v>552</v>
      </c>
      <c r="M557" s="512"/>
      <c r="N557" s="513"/>
      <c r="O557" s="512"/>
      <c r="P557" s="512"/>
      <c r="Q557" s="514"/>
      <c r="R557" s="513"/>
      <c r="S557" s="513"/>
    </row>
    <row r="558" spans="2:32" x14ac:dyDescent="0.25">
      <c r="L558" s="511">
        <f t="shared" si="8"/>
        <v>553</v>
      </c>
      <c r="M558" s="512"/>
      <c r="N558" s="513"/>
      <c r="O558" s="512"/>
      <c r="P558" s="512"/>
      <c r="Q558" s="514"/>
      <c r="R558" s="513"/>
      <c r="S558" s="513"/>
    </row>
    <row r="559" spans="2:32" x14ac:dyDescent="0.25">
      <c r="L559" s="511">
        <f t="shared" si="8"/>
        <v>554</v>
      </c>
      <c r="M559" s="512"/>
      <c r="N559" s="513"/>
      <c r="O559" s="512"/>
      <c r="P559" s="512"/>
      <c r="Q559" s="514"/>
      <c r="R559" s="513"/>
      <c r="S559" s="513"/>
    </row>
    <row r="560" spans="2:32" x14ac:dyDescent="0.25">
      <c r="L560" s="511">
        <f t="shared" si="8"/>
        <v>555</v>
      </c>
      <c r="M560" s="512"/>
      <c r="N560" s="513"/>
      <c r="O560" s="512"/>
      <c r="P560" s="512"/>
      <c r="Q560" s="514"/>
      <c r="R560" s="513"/>
      <c r="S560" s="513"/>
    </row>
    <row r="561" spans="12:19" x14ac:dyDescent="0.25">
      <c r="L561" s="511">
        <f t="shared" si="8"/>
        <v>556</v>
      </c>
      <c r="M561" s="512"/>
      <c r="N561" s="513"/>
      <c r="O561" s="512"/>
      <c r="P561" s="512"/>
      <c r="Q561" s="514"/>
      <c r="R561" s="513"/>
      <c r="S561" s="513"/>
    </row>
    <row r="562" spans="12:19" x14ac:dyDescent="0.25">
      <c r="L562" s="511">
        <f t="shared" si="8"/>
        <v>557</v>
      </c>
      <c r="M562" s="512"/>
      <c r="N562" s="513"/>
      <c r="O562" s="512"/>
      <c r="P562" s="512"/>
      <c r="Q562" s="514"/>
      <c r="R562" s="513"/>
      <c r="S562" s="513"/>
    </row>
    <row r="563" spans="12:19" x14ac:dyDescent="0.25">
      <c r="L563" s="511">
        <f t="shared" si="8"/>
        <v>558</v>
      </c>
      <c r="M563" s="512"/>
      <c r="N563" s="513"/>
      <c r="O563" s="512"/>
      <c r="P563" s="512"/>
      <c r="Q563" s="514"/>
      <c r="R563" s="513"/>
      <c r="S563" s="513"/>
    </row>
    <row r="564" spans="12:19" x14ac:dyDescent="0.25">
      <c r="L564" s="511">
        <f t="shared" si="8"/>
        <v>559</v>
      </c>
      <c r="M564" s="512"/>
      <c r="N564" s="513"/>
      <c r="O564" s="512"/>
      <c r="P564" s="512"/>
      <c r="Q564" s="514"/>
      <c r="R564" s="513"/>
      <c r="S564" s="513"/>
    </row>
    <row r="565" spans="12:19" x14ac:dyDescent="0.25">
      <c r="L565" s="511">
        <f t="shared" si="8"/>
        <v>560</v>
      </c>
      <c r="M565" s="512"/>
      <c r="N565" s="513"/>
      <c r="O565" s="512"/>
      <c r="P565" s="512"/>
      <c r="Q565" s="514"/>
      <c r="R565" s="513"/>
      <c r="S565" s="513"/>
    </row>
    <row r="566" spans="12:19" x14ac:dyDescent="0.25">
      <c r="L566" s="511">
        <f t="shared" si="8"/>
        <v>561</v>
      </c>
      <c r="M566" s="512"/>
      <c r="N566" s="513"/>
      <c r="O566" s="512"/>
      <c r="P566" s="512"/>
      <c r="Q566" s="514"/>
      <c r="R566" s="513"/>
      <c r="S566" s="513"/>
    </row>
    <row r="567" spans="12:19" x14ac:dyDescent="0.25">
      <c r="L567" s="511">
        <f t="shared" si="8"/>
        <v>562</v>
      </c>
      <c r="M567" s="512"/>
      <c r="N567" s="513"/>
      <c r="O567" s="512"/>
      <c r="P567" s="512"/>
      <c r="Q567" s="514"/>
      <c r="R567" s="513"/>
      <c r="S567" s="513"/>
    </row>
    <row r="568" spans="12:19" x14ac:dyDescent="0.25">
      <c r="L568" s="511">
        <f t="shared" si="8"/>
        <v>563</v>
      </c>
      <c r="M568" s="512"/>
      <c r="N568" s="513"/>
      <c r="O568" s="512"/>
      <c r="P568" s="512"/>
      <c r="Q568" s="514"/>
      <c r="R568" s="513"/>
      <c r="S568" s="513"/>
    </row>
    <row r="569" spans="12:19" x14ac:dyDescent="0.25">
      <c r="L569" s="511">
        <f t="shared" si="8"/>
        <v>564</v>
      </c>
      <c r="M569" s="512"/>
      <c r="N569" s="513"/>
      <c r="O569" s="512"/>
      <c r="P569" s="512"/>
      <c r="Q569" s="514"/>
      <c r="R569" s="513"/>
      <c r="S569" s="513"/>
    </row>
    <row r="570" spans="12:19" x14ac:dyDescent="0.25">
      <c r="L570" s="511">
        <f t="shared" si="8"/>
        <v>565</v>
      </c>
      <c r="M570" s="512"/>
      <c r="N570" s="513"/>
      <c r="O570" s="512"/>
      <c r="P570" s="512"/>
      <c r="Q570" s="514"/>
      <c r="R570" s="513"/>
      <c r="S570" s="513"/>
    </row>
    <row r="571" spans="12:19" x14ac:dyDescent="0.25">
      <c r="L571" s="511">
        <f t="shared" si="8"/>
        <v>566</v>
      </c>
      <c r="M571" s="512"/>
      <c r="N571" s="513"/>
      <c r="O571" s="512"/>
      <c r="P571" s="512"/>
      <c r="Q571" s="514"/>
      <c r="R571" s="513"/>
      <c r="S571" s="513"/>
    </row>
    <row r="572" spans="12:19" x14ac:dyDescent="0.25">
      <c r="L572" s="511">
        <f t="shared" si="8"/>
        <v>567</v>
      </c>
      <c r="M572" s="512"/>
      <c r="N572" s="513"/>
      <c r="O572" s="512"/>
      <c r="P572" s="512"/>
      <c r="Q572" s="514"/>
      <c r="R572" s="513"/>
      <c r="S572" s="513"/>
    </row>
    <row r="573" spans="12:19" x14ac:dyDescent="0.25">
      <c r="L573" s="511">
        <f t="shared" si="8"/>
        <v>568</v>
      </c>
      <c r="M573" s="512"/>
      <c r="N573" s="513"/>
      <c r="O573" s="512"/>
      <c r="P573" s="512"/>
      <c r="Q573" s="514"/>
      <c r="R573" s="513"/>
      <c r="S573" s="513"/>
    </row>
    <row r="574" spans="12:19" x14ac:dyDescent="0.25">
      <c r="L574" s="511">
        <f t="shared" si="8"/>
        <v>569</v>
      </c>
      <c r="M574" s="512"/>
      <c r="N574" s="513"/>
      <c r="O574" s="512"/>
      <c r="P574" s="512"/>
      <c r="Q574" s="514"/>
      <c r="R574" s="513"/>
      <c r="S574" s="513"/>
    </row>
    <row r="575" spans="12:19" x14ac:dyDescent="0.25">
      <c r="L575" s="511">
        <f t="shared" si="8"/>
        <v>570</v>
      </c>
      <c r="M575" s="512"/>
      <c r="N575" s="513"/>
      <c r="O575" s="512"/>
      <c r="P575" s="512"/>
      <c r="Q575" s="514"/>
      <c r="R575" s="513"/>
      <c r="S575" s="513"/>
    </row>
    <row r="576" spans="12:19" x14ac:dyDescent="0.25">
      <c r="L576" s="511">
        <f t="shared" si="8"/>
        <v>571</v>
      </c>
      <c r="M576" s="512"/>
      <c r="N576" s="513"/>
      <c r="O576" s="512"/>
      <c r="P576" s="512"/>
      <c r="Q576" s="514"/>
      <c r="R576" s="513"/>
      <c r="S576" s="513"/>
    </row>
    <row r="577" spans="12:19" x14ac:dyDescent="0.25">
      <c r="L577" s="511">
        <f t="shared" si="8"/>
        <v>572</v>
      </c>
      <c r="M577" s="512"/>
      <c r="N577" s="513"/>
      <c r="O577" s="512"/>
      <c r="P577" s="512"/>
      <c r="Q577" s="514"/>
      <c r="R577" s="513"/>
      <c r="S577" s="513"/>
    </row>
    <row r="578" spans="12:19" x14ac:dyDescent="0.25">
      <c r="L578" s="511">
        <f t="shared" si="8"/>
        <v>573</v>
      </c>
      <c r="M578" s="512"/>
      <c r="N578" s="513"/>
      <c r="O578" s="512"/>
      <c r="P578" s="512"/>
      <c r="Q578" s="514"/>
      <c r="R578" s="513"/>
      <c r="S578" s="513"/>
    </row>
    <row r="579" spans="12:19" x14ac:dyDescent="0.25">
      <c r="L579" s="511">
        <f t="shared" si="8"/>
        <v>574</v>
      </c>
      <c r="M579" s="512"/>
      <c r="N579" s="513"/>
      <c r="O579" s="512"/>
      <c r="P579" s="512"/>
      <c r="Q579" s="514"/>
      <c r="R579" s="513"/>
      <c r="S579" s="513"/>
    </row>
    <row r="580" spans="12:19" x14ac:dyDescent="0.25">
      <c r="L580" s="511">
        <f t="shared" si="8"/>
        <v>575</v>
      </c>
      <c r="M580" s="515"/>
      <c r="N580" s="513"/>
      <c r="O580" s="515"/>
      <c r="P580" s="515"/>
      <c r="Q580" s="514"/>
      <c r="R580" s="513"/>
      <c r="S580" s="513"/>
    </row>
    <row r="581" spans="12:19" x14ac:dyDescent="0.25">
      <c r="L581" s="511">
        <f t="shared" si="8"/>
        <v>576</v>
      </c>
      <c r="M581" s="512"/>
      <c r="N581" s="513"/>
      <c r="O581" s="512"/>
      <c r="P581" s="512"/>
      <c r="Q581" s="514"/>
      <c r="R581" s="513"/>
      <c r="S581" s="513"/>
    </row>
    <row r="582" spans="12:19" x14ac:dyDescent="0.25">
      <c r="L582" s="511">
        <f t="shared" si="8"/>
        <v>577</v>
      </c>
      <c r="M582" s="512"/>
      <c r="N582" s="513"/>
      <c r="O582" s="512"/>
      <c r="P582" s="512"/>
      <c r="Q582" s="514"/>
      <c r="R582" s="513"/>
      <c r="S582" s="513"/>
    </row>
    <row r="583" spans="12:19" x14ac:dyDescent="0.25">
      <c r="L583" s="511">
        <f t="shared" si="8"/>
        <v>578</v>
      </c>
      <c r="M583" s="512"/>
      <c r="N583" s="513"/>
      <c r="O583" s="512"/>
      <c r="P583" s="512"/>
      <c r="Q583" s="514"/>
      <c r="R583" s="513"/>
      <c r="S583" s="513"/>
    </row>
    <row r="584" spans="12:19" x14ac:dyDescent="0.25">
      <c r="L584" s="511">
        <f t="shared" si="8"/>
        <v>579</v>
      </c>
      <c r="M584" s="512"/>
      <c r="N584" s="513"/>
      <c r="O584" s="512"/>
      <c r="P584" s="512"/>
      <c r="Q584" s="514"/>
      <c r="R584" s="513"/>
      <c r="S584" s="513"/>
    </row>
    <row r="585" spans="12:19" x14ac:dyDescent="0.25">
      <c r="L585" s="511">
        <f t="shared" si="8"/>
        <v>580</v>
      </c>
      <c r="M585" s="512"/>
      <c r="N585" s="513"/>
      <c r="O585" s="512"/>
      <c r="P585" s="512"/>
      <c r="Q585" s="514"/>
      <c r="R585" s="513"/>
      <c r="S585" s="513"/>
    </row>
    <row r="586" spans="12:19" x14ac:dyDescent="0.25">
      <c r="L586" s="511">
        <f t="shared" si="8"/>
        <v>581</v>
      </c>
      <c r="M586" s="512"/>
      <c r="N586" s="513"/>
      <c r="O586" s="512"/>
      <c r="P586" s="512"/>
      <c r="Q586" s="514"/>
      <c r="R586" s="513"/>
      <c r="S586" s="513"/>
    </row>
    <row r="587" spans="12:19" x14ac:dyDescent="0.25">
      <c r="L587" s="511">
        <f t="shared" si="8"/>
        <v>582</v>
      </c>
      <c r="M587" s="515"/>
      <c r="N587" s="513"/>
      <c r="O587" s="515"/>
      <c r="P587" s="515"/>
      <c r="Q587" s="514"/>
      <c r="R587" s="513"/>
      <c r="S587" s="513"/>
    </row>
    <row r="588" spans="12:19" x14ac:dyDescent="0.25">
      <c r="L588" s="511">
        <f t="shared" si="8"/>
        <v>583</v>
      </c>
      <c r="M588" s="512"/>
      <c r="N588" s="513"/>
      <c r="O588" s="512"/>
      <c r="P588" s="512"/>
      <c r="Q588" s="514"/>
      <c r="R588" s="513"/>
      <c r="S588" s="513"/>
    </row>
    <row r="589" spans="12:19" x14ac:dyDescent="0.25">
      <c r="L589" s="511">
        <f t="shared" si="8"/>
        <v>584</v>
      </c>
      <c r="M589" s="512"/>
      <c r="N589" s="513"/>
      <c r="O589" s="512"/>
      <c r="P589" s="512"/>
      <c r="Q589" s="514"/>
      <c r="R589" s="513"/>
      <c r="S589" s="513"/>
    </row>
    <row r="590" spans="12:19" x14ac:dyDescent="0.25">
      <c r="L590" s="511">
        <f t="shared" si="8"/>
        <v>585</v>
      </c>
      <c r="M590" s="512"/>
      <c r="N590" s="513"/>
      <c r="O590" s="512"/>
      <c r="P590" s="512"/>
      <c r="Q590" s="514"/>
      <c r="R590" s="513"/>
      <c r="S590" s="513"/>
    </row>
    <row r="591" spans="12:19" x14ac:dyDescent="0.25">
      <c r="L591" s="511">
        <f t="shared" si="8"/>
        <v>586</v>
      </c>
      <c r="M591" s="512"/>
      <c r="N591" s="513"/>
      <c r="O591" s="512"/>
      <c r="P591" s="512"/>
      <c r="Q591" s="514"/>
      <c r="R591" s="513"/>
      <c r="S591" s="513"/>
    </row>
    <row r="592" spans="12:19" x14ac:dyDescent="0.25">
      <c r="L592" s="511">
        <f t="shared" si="8"/>
        <v>587</v>
      </c>
      <c r="M592" s="512"/>
      <c r="N592" s="513"/>
      <c r="O592" s="512"/>
      <c r="P592" s="512"/>
      <c r="Q592" s="514"/>
      <c r="R592" s="513"/>
      <c r="S592" s="513"/>
    </row>
    <row r="593" spans="12:19" x14ac:dyDescent="0.25">
      <c r="L593" s="511">
        <f t="shared" si="8"/>
        <v>588</v>
      </c>
      <c r="M593" s="512"/>
      <c r="N593" s="513"/>
      <c r="O593" s="512"/>
      <c r="P593" s="512"/>
      <c r="Q593" s="514"/>
      <c r="R593" s="513"/>
      <c r="S593" s="513"/>
    </row>
    <row r="594" spans="12:19" x14ac:dyDescent="0.25">
      <c r="L594" s="511">
        <f t="shared" si="8"/>
        <v>589</v>
      </c>
      <c r="M594" s="512"/>
      <c r="N594" s="513"/>
      <c r="O594" s="512"/>
      <c r="P594" s="512"/>
      <c r="Q594" s="514"/>
      <c r="R594" s="513"/>
      <c r="S594" s="513"/>
    </row>
    <row r="595" spans="12:19" x14ac:dyDescent="0.25">
      <c r="L595" s="511">
        <f t="shared" si="8"/>
        <v>590</v>
      </c>
      <c r="M595" s="512"/>
      <c r="N595" s="513"/>
      <c r="O595" s="512"/>
      <c r="P595" s="512"/>
      <c r="Q595" s="514"/>
      <c r="R595" s="513"/>
      <c r="S595" s="513"/>
    </row>
    <row r="596" spans="12:19" x14ac:dyDescent="0.25">
      <c r="L596" s="511">
        <f t="shared" si="8"/>
        <v>591</v>
      </c>
      <c r="M596" s="512"/>
      <c r="N596" s="513"/>
      <c r="O596" s="512"/>
      <c r="P596" s="512"/>
      <c r="Q596" s="514"/>
      <c r="R596" s="513"/>
      <c r="S596" s="513"/>
    </row>
    <row r="597" spans="12:19" x14ac:dyDescent="0.25">
      <c r="L597" s="511">
        <f t="shared" si="8"/>
        <v>592</v>
      </c>
      <c r="M597" s="512"/>
      <c r="N597" s="513"/>
      <c r="O597" s="512"/>
      <c r="P597" s="512"/>
      <c r="Q597" s="514"/>
      <c r="R597" s="513"/>
      <c r="S597" s="513"/>
    </row>
    <row r="598" spans="12:19" x14ac:dyDescent="0.25">
      <c r="L598" s="511">
        <f t="shared" si="8"/>
        <v>593</v>
      </c>
      <c r="M598" s="512"/>
      <c r="N598" s="513"/>
      <c r="O598" s="512"/>
      <c r="P598" s="512"/>
      <c r="Q598" s="514"/>
      <c r="R598" s="513"/>
      <c r="S598" s="513"/>
    </row>
    <row r="599" spans="12:19" x14ac:dyDescent="0.25">
      <c r="L599" s="511">
        <f t="shared" si="8"/>
        <v>594</v>
      </c>
      <c r="M599" s="512"/>
      <c r="N599" s="513"/>
      <c r="O599" s="512"/>
      <c r="P599" s="512"/>
      <c r="Q599" s="514"/>
      <c r="R599" s="513"/>
      <c r="S599" s="513"/>
    </row>
    <row r="600" spans="12:19" x14ac:dyDescent="0.25">
      <c r="L600" s="511">
        <f t="shared" si="8"/>
        <v>595</v>
      </c>
      <c r="M600" s="512"/>
      <c r="N600" s="513"/>
      <c r="O600" s="512"/>
      <c r="P600" s="512"/>
      <c r="Q600" s="514"/>
      <c r="R600" s="513"/>
      <c r="S600" s="513"/>
    </row>
    <row r="601" spans="12:19" x14ac:dyDescent="0.25">
      <c r="L601" s="511">
        <f t="shared" si="8"/>
        <v>596</v>
      </c>
      <c r="M601" s="512"/>
      <c r="N601" s="513"/>
      <c r="O601" s="512"/>
      <c r="P601" s="512"/>
      <c r="Q601" s="514"/>
      <c r="R601" s="513"/>
      <c r="S601" s="513"/>
    </row>
    <row r="602" spans="12:19" x14ac:dyDescent="0.25">
      <c r="L602" s="511">
        <f t="shared" si="8"/>
        <v>597</v>
      </c>
      <c r="M602" s="512"/>
      <c r="N602" s="513"/>
      <c r="O602" s="512"/>
      <c r="P602" s="512"/>
      <c r="Q602" s="514"/>
      <c r="R602" s="513"/>
      <c r="S602" s="513"/>
    </row>
    <row r="603" spans="12:19" x14ac:dyDescent="0.25">
      <c r="L603" s="511">
        <f t="shared" si="8"/>
        <v>598</v>
      </c>
      <c r="M603" s="512"/>
      <c r="N603" s="513"/>
      <c r="O603" s="512"/>
      <c r="P603" s="512"/>
      <c r="Q603" s="514"/>
      <c r="R603" s="513"/>
      <c r="S603" s="513"/>
    </row>
    <row r="604" spans="12:19" x14ac:dyDescent="0.25">
      <c r="L604" s="511">
        <f t="shared" ref="L604:L617" si="9">L603+1</f>
        <v>599</v>
      </c>
      <c r="M604" s="512"/>
      <c r="N604" s="513"/>
      <c r="O604" s="512"/>
      <c r="P604" s="512"/>
      <c r="Q604" s="514"/>
      <c r="R604" s="513"/>
      <c r="S604" s="513"/>
    </row>
    <row r="605" spans="12:19" x14ac:dyDescent="0.25">
      <c r="L605" s="511">
        <f t="shared" si="9"/>
        <v>600</v>
      </c>
      <c r="M605" s="512"/>
      <c r="N605" s="513"/>
      <c r="O605" s="512"/>
      <c r="P605" s="512"/>
      <c r="Q605" s="514"/>
      <c r="R605" s="513"/>
      <c r="S605" s="513"/>
    </row>
    <row r="606" spans="12:19" x14ac:dyDescent="0.25">
      <c r="L606" s="511">
        <f t="shared" si="9"/>
        <v>601</v>
      </c>
      <c r="M606" s="512"/>
      <c r="N606" s="513"/>
      <c r="O606" s="512"/>
      <c r="P606" s="512"/>
      <c r="Q606" s="514"/>
      <c r="R606" s="513"/>
      <c r="S606" s="513"/>
    </row>
    <row r="607" spans="12:19" x14ac:dyDescent="0.25">
      <c r="L607" s="511">
        <f t="shared" si="9"/>
        <v>602</v>
      </c>
      <c r="M607" s="512"/>
      <c r="N607" s="513"/>
      <c r="O607" s="512"/>
      <c r="P607" s="512"/>
      <c r="Q607" s="514"/>
      <c r="R607" s="513"/>
      <c r="S607" s="513"/>
    </row>
    <row r="608" spans="12:19" x14ac:dyDescent="0.25">
      <c r="L608" s="511">
        <f t="shared" si="9"/>
        <v>603</v>
      </c>
      <c r="M608" s="512"/>
      <c r="N608" s="513"/>
      <c r="O608" s="512"/>
      <c r="P608" s="512"/>
      <c r="Q608" s="514"/>
      <c r="R608" s="513"/>
      <c r="S608" s="513"/>
    </row>
    <row r="609" spans="12:19" x14ac:dyDescent="0.25">
      <c r="L609" s="511">
        <f t="shared" si="9"/>
        <v>604</v>
      </c>
      <c r="M609" s="512"/>
      <c r="N609" s="513"/>
      <c r="O609" s="512"/>
      <c r="P609" s="512"/>
      <c r="Q609" s="514"/>
      <c r="R609" s="513"/>
      <c r="S609" s="513"/>
    </row>
    <row r="610" spans="12:19" x14ac:dyDescent="0.25">
      <c r="L610" s="511">
        <f t="shared" si="9"/>
        <v>605</v>
      </c>
      <c r="M610" s="512"/>
      <c r="N610" s="513"/>
      <c r="O610" s="512"/>
      <c r="P610" s="512"/>
      <c r="Q610" s="514"/>
      <c r="R610" s="513"/>
      <c r="S610" s="513"/>
    </row>
    <row r="611" spans="12:19" x14ac:dyDescent="0.25">
      <c r="L611" s="511">
        <f t="shared" si="9"/>
        <v>606</v>
      </c>
      <c r="M611" s="512"/>
      <c r="N611" s="513"/>
      <c r="O611" s="512"/>
      <c r="P611" s="512"/>
      <c r="Q611" s="514"/>
      <c r="R611" s="513"/>
      <c r="S611" s="513"/>
    </row>
    <row r="612" spans="12:19" x14ac:dyDescent="0.25">
      <c r="L612" s="511">
        <f t="shared" si="9"/>
        <v>607</v>
      </c>
      <c r="M612" s="512"/>
      <c r="N612" s="513"/>
      <c r="O612" s="512"/>
      <c r="P612" s="512"/>
      <c r="Q612" s="514"/>
      <c r="R612" s="513"/>
      <c r="S612" s="513"/>
    </row>
    <row r="613" spans="12:19" x14ac:dyDescent="0.25">
      <c r="L613" s="511">
        <f t="shared" si="9"/>
        <v>608</v>
      </c>
      <c r="M613" s="512"/>
      <c r="N613" s="513"/>
      <c r="O613" s="512"/>
      <c r="P613" s="512"/>
      <c r="Q613" s="514"/>
      <c r="R613" s="513"/>
      <c r="S613" s="513"/>
    </row>
    <row r="614" spans="12:19" x14ac:dyDescent="0.25">
      <c r="L614" s="511">
        <f t="shared" si="9"/>
        <v>609</v>
      </c>
      <c r="M614" s="515"/>
      <c r="N614" s="513"/>
      <c r="O614" s="515"/>
      <c r="P614" s="515"/>
      <c r="Q614" s="514"/>
      <c r="R614" s="513"/>
      <c r="S614" s="513"/>
    </row>
    <row r="615" spans="12:19" x14ac:dyDescent="0.25">
      <c r="L615" s="511">
        <f t="shared" si="9"/>
        <v>610</v>
      </c>
      <c r="M615" s="512"/>
      <c r="N615" s="513"/>
      <c r="O615" s="512"/>
      <c r="P615" s="512"/>
      <c r="Q615" s="514"/>
      <c r="R615" s="513"/>
      <c r="S615" s="513"/>
    </row>
    <row r="616" spans="12:19" x14ac:dyDescent="0.25">
      <c r="L616" s="511">
        <f t="shared" si="9"/>
        <v>611</v>
      </c>
      <c r="M616" s="512"/>
      <c r="N616" s="513"/>
      <c r="O616" s="512"/>
      <c r="P616" s="512"/>
      <c r="Q616" s="514"/>
      <c r="R616" s="513"/>
      <c r="S616" s="513"/>
    </row>
    <row r="617" spans="12:19" x14ac:dyDescent="0.25">
      <c r="L617" s="511">
        <f t="shared" si="9"/>
        <v>612</v>
      </c>
      <c r="M617" s="524"/>
      <c r="N617" s="525"/>
      <c r="O617" s="524"/>
      <c r="P617" s="524"/>
      <c r="Q617" s="526"/>
      <c r="R617" s="525"/>
      <c r="S617" s="525"/>
    </row>
    <row r="618" spans="12:19" x14ac:dyDescent="0.25">
      <c r="M618" s="524"/>
      <c r="N618" s="525"/>
      <c r="O618" s="524"/>
      <c r="P618" s="524"/>
      <c r="Q618" s="526"/>
      <c r="R618" s="525"/>
      <c r="S618" s="525"/>
    </row>
    <row r="619" spans="12:19" x14ac:dyDescent="0.25">
      <c r="M619" s="524"/>
      <c r="N619" s="525"/>
      <c r="O619" s="524"/>
      <c r="P619" s="524"/>
      <c r="Q619" s="526"/>
      <c r="R619" s="525"/>
      <c r="S619" s="525"/>
    </row>
    <row r="620" spans="12:19" x14ac:dyDescent="0.25">
      <c r="M620" s="524"/>
      <c r="N620" s="525"/>
      <c r="O620" s="524"/>
      <c r="P620" s="524"/>
      <c r="Q620" s="526"/>
      <c r="R620" s="525"/>
      <c r="S620" s="525"/>
    </row>
  </sheetData>
  <sheetProtection algorithmName="SHA-512" hashValue="4ZOJMm/RZjt8fmak5KLsDMGtghcVf3djKhqP6BJBStHS76/8420YVRIwfwDDew2yvRQDljHxfN7PNQcH3Z44mw==" saltValue="GwEecbWypTuZr/FL6+1Xbg==" spinCount="100000" sheet="1" objects="1" scenarios="1"/>
  <mergeCells count="136">
    <mergeCell ref="B20:F20"/>
    <mergeCell ref="B21:F21"/>
    <mergeCell ref="A25:A26"/>
    <mergeCell ref="B25:C26"/>
    <mergeCell ref="E25:F26"/>
    <mergeCell ref="B27:C27"/>
    <mergeCell ref="E27:F27"/>
    <mergeCell ref="A1:F1"/>
    <mergeCell ref="A14:A15"/>
    <mergeCell ref="B14:F14"/>
    <mergeCell ref="B15:F15"/>
    <mergeCell ref="B18:F18"/>
    <mergeCell ref="B19:F19"/>
    <mergeCell ref="B31:C31"/>
    <mergeCell ref="E31:F31"/>
    <mergeCell ref="B32:C32"/>
    <mergeCell ref="E32:F32"/>
    <mergeCell ref="B41:C41"/>
    <mergeCell ref="E41:F41"/>
    <mergeCell ref="B28:C28"/>
    <mergeCell ref="E28:F28"/>
    <mergeCell ref="B29:C29"/>
    <mergeCell ref="E29:F29"/>
    <mergeCell ref="B30:C30"/>
    <mergeCell ref="E30:F30"/>
    <mergeCell ref="B33:C33"/>
    <mergeCell ref="E33:F33"/>
    <mergeCell ref="B34:C34"/>
    <mergeCell ref="E34:F34"/>
    <mergeCell ref="B35:C35"/>
    <mergeCell ref="E35:F35"/>
    <mergeCell ref="B37:C37"/>
    <mergeCell ref="E37:F37"/>
    <mergeCell ref="B39:C39"/>
    <mergeCell ref="E39:F39"/>
    <mergeCell ref="B40:C40"/>
    <mergeCell ref="E40:F40"/>
    <mergeCell ref="B45:C45"/>
    <mergeCell ref="E45:F45"/>
    <mergeCell ref="B46:C46"/>
    <mergeCell ref="E46:F46"/>
    <mergeCell ref="B47:C47"/>
    <mergeCell ref="E47:F47"/>
    <mergeCell ref="B42:C42"/>
    <mergeCell ref="E42:F42"/>
    <mergeCell ref="B43:C43"/>
    <mergeCell ref="E43:F43"/>
    <mergeCell ref="B44:C44"/>
    <mergeCell ref="E44:F44"/>
    <mergeCell ref="B52:C52"/>
    <mergeCell ref="E52:F52"/>
    <mergeCell ref="B53:C53"/>
    <mergeCell ref="E53:F53"/>
    <mergeCell ref="B54:C54"/>
    <mergeCell ref="E54:F54"/>
    <mergeCell ref="B48:C48"/>
    <mergeCell ref="E48:F48"/>
    <mergeCell ref="B49:C49"/>
    <mergeCell ref="E49:F49"/>
    <mergeCell ref="B50:C50"/>
    <mergeCell ref="E50:F50"/>
    <mergeCell ref="B61:C61"/>
    <mergeCell ref="E61:F61"/>
    <mergeCell ref="B62:C62"/>
    <mergeCell ref="E62:F62"/>
    <mergeCell ref="B63:C63"/>
    <mergeCell ref="E63:F63"/>
    <mergeCell ref="B55:C55"/>
    <mergeCell ref="E55:F55"/>
    <mergeCell ref="A58:A59"/>
    <mergeCell ref="B58:C59"/>
    <mergeCell ref="E58:F59"/>
    <mergeCell ref="B60:C60"/>
    <mergeCell ref="E60:F60"/>
    <mergeCell ref="B73:C73"/>
    <mergeCell ref="E73:F73"/>
    <mergeCell ref="B74:C74"/>
    <mergeCell ref="E74:F74"/>
    <mergeCell ref="B75:C75"/>
    <mergeCell ref="E75:F75"/>
    <mergeCell ref="B64:C64"/>
    <mergeCell ref="E64:F64"/>
    <mergeCell ref="B65:C65"/>
    <mergeCell ref="E65:F65"/>
    <mergeCell ref="B72:C72"/>
    <mergeCell ref="E72:F72"/>
    <mergeCell ref="B66:C66"/>
    <mergeCell ref="E66:F66"/>
    <mergeCell ref="B67:C67"/>
    <mergeCell ref="E67:F67"/>
    <mergeCell ref="B68:C68"/>
    <mergeCell ref="E68:F68"/>
    <mergeCell ref="B69:C69"/>
    <mergeCell ref="E69:F69"/>
    <mergeCell ref="B70:C70"/>
    <mergeCell ref="E70:F70"/>
    <mergeCell ref="B71:C71"/>
    <mergeCell ref="E71:F71"/>
    <mergeCell ref="B79:C79"/>
    <mergeCell ref="E79:F79"/>
    <mergeCell ref="B80:C80"/>
    <mergeCell ref="E80:F80"/>
    <mergeCell ref="B81:C81"/>
    <mergeCell ref="E81:F81"/>
    <mergeCell ref="B76:C76"/>
    <mergeCell ref="E76:F76"/>
    <mergeCell ref="B77:C77"/>
    <mergeCell ref="E77:F77"/>
    <mergeCell ref="B78:C78"/>
    <mergeCell ref="E78:F78"/>
    <mergeCell ref="B85:C85"/>
    <mergeCell ref="E85:F85"/>
    <mergeCell ref="B86:C86"/>
    <mergeCell ref="E86:F86"/>
    <mergeCell ref="B88:F88"/>
    <mergeCell ref="D98:J98"/>
    <mergeCell ref="B82:C82"/>
    <mergeCell ref="E82:F82"/>
    <mergeCell ref="B83:C83"/>
    <mergeCell ref="E83:F83"/>
    <mergeCell ref="B84:C84"/>
    <mergeCell ref="E84:F84"/>
    <mergeCell ref="D113:J113"/>
    <mergeCell ref="D114:J114"/>
    <mergeCell ref="D106:J106"/>
    <mergeCell ref="D107:J107"/>
    <mergeCell ref="D108:J108"/>
    <mergeCell ref="D109:J109"/>
    <mergeCell ref="D110:J110"/>
    <mergeCell ref="D111:J111"/>
    <mergeCell ref="D99:J99"/>
    <mergeCell ref="D100:J100"/>
    <mergeCell ref="D102:J102"/>
    <mergeCell ref="D103:J103"/>
    <mergeCell ref="D104:J104"/>
    <mergeCell ref="D105:J105"/>
  </mergeCells>
  <conditionalFormatting sqref="B88:F88">
    <cfRule type="cellIs" dxfId="4" priority="1" operator="greaterThan">
      <formula>1</formula>
    </cfRule>
  </conditionalFormatting>
  <dataValidations count="3">
    <dataValidation type="list" allowBlank="1" showInputMessage="1" showErrorMessage="1" sqref="A15" xr:uid="{00000000-0002-0000-0000-000000000000}">
      <formula1>#REF!</formula1>
    </dataValidation>
    <dataValidation allowBlank="1" showErrorMessage="1" prompt="Only  special education students who receive their entire instructional program in an inclusive environment should be listed in this cell." sqref="D80 D49" xr:uid="{00000000-0002-0000-0000-000001000000}"/>
    <dataValidation type="list" allowBlank="1" showInputMessage="1" showErrorMessage="1" error="Please select a district from the drop-down list." sqref="B15:F15" xr:uid="{00000000-0002-0000-0000-000002000000}">
      <formula1>$M$1:$M$195</formula1>
    </dataValidation>
  </dataValidations>
  <printOptions horizontalCentered="1"/>
  <pageMargins left="0.5" right="0.5" top="0.5" bottom="0.75" header="0.5" footer="0.5"/>
  <pageSetup scale="55" orientation="portrait" blackAndWhite="1" r:id="rId1"/>
  <headerFooter alignWithMargins="0">
    <oddFooter>&amp;L&amp;8AEE&amp;RLast modified on &amp;D, &amp;T</oddFooter>
  </headerFooter>
  <rowBreaks count="1" manualBreakCount="1">
    <brk id="56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pageSetUpPr fitToPage="1"/>
  </sheetPr>
  <dimension ref="A1:K183"/>
  <sheetViews>
    <sheetView showGridLines="0" zoomScale="56" zoomScaleNormal="80" zoomScaleSheetLayoutView="80" workbookViewId="0">
      <pane ySplit="24" topLeftCell="A25" activePane="bottomLeft" state="frozen"/>
      <selection activeCell="D46" sqref="D46"/>
      <selection pane="bottomLeft" activeCell="N180" sqref="N180"/>
    </sheetView>
  </sheetViews>
  <sheetFormatPr defaultColWidth="9.1796875" defaultRowHeight="12.5" x14ac:dyDescent="0.25"/>
  <cols>
    <col min="1" max="1" width="4.7265625" style="120" customWidth="1"/>
    <col min="2" max="2" width="50.7265625" style="120" customWidth="1"/>
    <col min="3" max="3" width="1.7265625" style="28" customWidth="1"/>
    <col min="4" max="5" width="14.81640625" style="120" customWidth="1"/>
    <col min="6" max="6" width="1.7265625" style="378" customWidth="1"/>
    <col min="7" max="7" width="16.453125" style="120" customWidth="1"/>
    <col min="8" max="8" width="16.453125" style="122" customWidth="1"/>
    <col min="9" max="9" width="1.7265625" style="120" customWidth="1"/>
    <col min="10" max="10" width="13.453125" style="120" customWidth="1"/>
    <col min="11" max="16384" width="9.1796875" style="120"/>
  </cols>
  <sheetData>
    <row r="1" spans="1:11" ht="25" x14ac:dyDescent="0.5">
      <c r="A1" s="352"/>
      <c r="B1" s="632" t="s">
        <v>662</v>
      </c>
      <c r="C1" s="633"/>
      <c r="D1" s="633"/>
      <c r="E1" s="633"/>
      <c r="F1" s="633"/>
      <c r="G1" s="633"/>
      <c r="H1" s="633"/>
      <c r="I1" s="633"/>
      <c r="J1" s="634"/>
      <c r="K1" s="353"/>
    </row>
    <row r="2" spans="1:11" x14ac:dyDescent="0.25">
      <c r="F2" s="28"/>
    </row>
    <row r="3" spans="1:11" ht="13" x14ac:dyDescent="0.3">
      <c r="C3" s="300" t="s">
        <v>266</v>
      </c>
      <c r="D3" s="635" t="str">
        <f>'Table 1 Enrollment'!B15</f>
        <v>Gloucester County, Glassboro, 1730</v>
      </c>
      <c r="E3" s="636"/>
      <c r="F3" s="636"/>
      <c r="G3" s="636"/>
      <c r="H3" s="637"/>
    </row>
    <row r="4" spans="1:11" x14ac:dyDescent="0.25">
      <c r="A4" s="638"/>
      <c r="B4" s="638"/>
      <c r="F4" s="28"/>
    </row>
    <row r="5" spans="1:11" x14ac:dyDescent="0.25">
      <c r="A5" s="301"/>
      <c r="B5" s="301"/>
      <c r="F5" s="28"/>
    </row>
    <row r="6" spans="1:11" x14ac:dyDescent="0.25">
      <c r="F6" s="28"/>
    </row>
    <row r="7" spans="1:11" x14ac:dyDescent="0.25">
      <c r="F7" s="28"/>
    </row>
    <row r="8" spans="1:11" x14ac:dyDescent="0.25">
      <c r="F8" s="28"/>
    </row>
    <row r="9" spans="1:11" x14ac:dyDescent="0.25">
      <c r="F9" s="28"/>
    </row>
    <row r="10" spans="1:11" x14ac:dyDescent="0.25">
      <c r="F10" s="28"/>
    </row>
    <row r="11" spans="1:11" x14ac:dyDescent="0.25">
      <c r="F11" s="28"/>
    </row>
    <row r="12" spans="1:11" x14ac:dyDescent="0.25">
      <c r="F12" s="28"/>
    </row>
    <row r="13" spans="1:11" x14ac:dyDescent="0.25">
      <c r="F13" s="28"/>
    </row>
    <row r="14" spans="1:11" x14ac:dyDescent="0.25">
      <c r="F14" s="28"/>
    </row>
    <row r="15" spans="1:11" x14ac:dyDescent="0.25">
      <c r="F15" s="28"/>
    </row>
    <row r="16" spans="1:11" x14ac:dyDescent="0.25">
      <c r="F16" s="28"/>
    </row>
    <row r="17" spans="1:10" x14ac:dyDescent="0.25">
      <c r="F17" s="28"/>
    </row>
    <row r="18" spans="1:10" ht="13" thickBot="1" x14ac:dyDescent="0.3">
      <c r="F18" s="28"/>
    </row>
    <row r="19" spans="1:10" x14ac:dyDescent="0.25">
      <c r="B19" s="387"/>
      <c r="C19" s="388"/>
      <c r="F19" s="28"/>
    </row>
    <row r="20" spans="1:10" ht="13" thickBot="1" x14ac:dyDescent="0.3">
      <c r="B20" s="389"/>
      <c r="C20" s="390"/>
      <c r="F20" s="28"/>
    </row>
    <row r="21" spans="1:10" ht="3" customHeight="1" x14ac:dyDescent="0.25">
      <c r="B21" s="122"/>
      <c r="F21" s="28"/>
    </row>
    <row r="22" spans="1:10" ht="25.5" customHeight="1" x14ac:dyDescent="0.3">
      <c r="B22" s="639" t="s">
        <v>175</v>
      </c>
      <c r="C22" s="123"/>
      <c r="D22" s="641" t="s">
        <v>672</v>
      </c>
      <c r="E22" s="642"/>
      <c r="F22" s="124"/>
      <c r="G22" s="643" t="s">
        <v>673</v>
      </c>
      <c r="H22" s="644"/>
      <c r="J22" s="354" t="s">
        <v>674</v>
      </c>
    </row>
    <row r="23" spans="1:10" ht="39" x14ac:dyDescent="0.3">
      <c r="B23" s="640"/>
      <c r="C23" s="124"/>
      <c r="D23" s="355" t="s">
        <v>267</v>
      </c>
      <c r="E23" s="355" t="s">
        <v>268</v>
      </c>
      <c r="F23" s="356"/>
      <c r="G23" s="357" t="s">
        <v>184</v>
      </c>
      <c r="H23" s="357" t="s">
        <v>269</v>
      </c>
      <c r="J23" s="358" t="s">
        <v>270</v>
      </c>
    </row>
    <row r="24" spans="1:10" ht="13" x14ac:dyDescent="0.3">
      <c r="B24" s="627" t="s">
        <v>271</v>
      </c>
      <c r="C24" s="627"/>
      <c r="D24" s="627"/>
      <c r="E24" s="627"/>
      <c r="F24" s="627"/>
      <c r="G24" s="627"/>
      <c r="H24" s="627"/>
      <c r="I24" s="627"/>
      <c r="J24" s="627"/>
    </row>
    <row r="25" spans="1:10" x14ac:dyDescent="0.25">
      <c r="A25" s="120">
        <v>1</v>
      </c>
      <c r="B25" s="359" t="s">
        <v>177</v>
      </c>
      <c r="C25" s="360"/>
      <c r="D25" s="359">
        <v>97</v>
      </c>
      <c r="E25" s="359">
        <v>7</v>
      </c>
      <c r="F25" s="360"/>
      <c r="G25" s="359">
        <v>105</v>
      </c>
      <c r="H25" s="361">
        <v>7</v>
      </c>
      <c r="J25" s="362">
        <f>G25-D25</f>
        <v>8</v>
      </c>
    </row>
    <row r="26" spans="1:10" x14ac:dyDescent="0.25">
      <c r="A26" s="120">
        <v>2</v>
      </c>
      <c r="B26" s="359" t="s">
        <v>177</v>
      </c>
      <c r="C26" s="360"/>
      <c r="D26" s="359"/>
      <c r="E26" s="359"/>
      <c r="F26" s="360"/>
      <c r="G26" s="359"/>
      <c r="H26" s="361"/>
      <c r="J26" s="362">
        <f t="shared" ref="J26:J56" si="0">G26-D26</f>
        <v>0</v>
      </c>
    </row>
    <row r="27" spans="1:10" x14ac:dyDescent="0.25">
      <c r="A27" s="120">
        <v>3</v>
      </c>
      <c r="B27" s="359" t="s">
        <v>177</v>
      </c>
      <c r="C27" s="360"/>
      <c r="D27" s="359"/>
      <c r="E27" s="359"/>
      <c r="F27" s="360"/>
      <c r="G27" s="359"/>
      <c r="H27" s="361"/>
      <c r="J27" s="362">
        <f t="shared" si="0"/>
        <v>0</v>
      </c>
    </row>
    <row r="28" spans="1:10" x14ac:dyDescent="0.25">
      <c r="A28" s="120">
        <v>4</v>
      </c>
      <c r="B28" s="359" t="s">
        <v>177</v>
      </c>
      <c r="C28" s="360"/>
      <c r="D28" s="359"/>
      <c r="E28" s="359"/>
      <c r="F28" s="360"/>
      <c r="G28" s="359"/>
      <c r="H28" s="361"/>
      <c r="J28" s="362">
        <f t="shared" si="0"/>
        <v>0</v>
      </c>
    </row>
    <row r="29" spans="1:10" x14ac:dyDescent="0.25">
      <c r="A29" s="120">
        <v>5</v>
      </c>
      <c r="B29" s="359" t="s">
        <v>177</v>
      </c>
      <c r="C29" s="360"/>
      <c r="D29" s="359"/>
      <c r="E29" s="359"/>
      <c r="F29" s="360"/>
      <c r="G29" s="359"/>
      <c r="H29" s="361"/>
      <c r="J29" s="362">
        <f t="shared" si="0"/>
        <v>0</v>
      </c>
    </row>
    <row r="30" spans="1:10" x14ac:dyDescent="0.25">
      <c r="A30" s="120">
        <v>6</v>
      </c>
      <c r="B30" s="359" t="s">
        <v>177</v>
      </c>
      <c r="C30" s="360"/>
      <c r="D30" s="359"/>
      <c r="E30" s="359"/>
      <c r="F30" s="360"/>
      <c r="G30" s="359"/>
      <c r="H30" s="361"/>
      <c r="J30" s="362">
        <f t="shared" si="0"/>
        <v>0</v>
      </c>
    </row>
    <row r="31" spans="1:10" x14ac:dyDescent="0.25">
      <c r="A31" s="120">
        <f>SUM(A30,1)</f>
        <v>7</v>
      </c>
      <c r="B31" s="359" t="s">
        <v>177</v>
      </c>
      <c r="C31" s="360"/>
      <c r="D31" s="359"/>
      <c r="E31" s="359"/>
      <c r="F31" s="360"/>
      <c r="G31" s="359"/>
      <c r="H31" s="361"/>
      <c r="J31" s="362">
        <f t="shared" si="0"/>
        <v>0</v>
      </c>
    </row>
    <row r="32" spans="1:10" x14ac:dyDescent="0.25">
      <c r="A32" s="120">
        <f>SUM(A31,1)</f>
        <v>8</v>
      </c>
      <c r="B32" s="359" t="s">
        <v>177</v>
      </c>
      <c r="C32" s="360"/>
      <c r="D32" s="359"/>
      <c r="E32" s="359"/>
      <c r="F32" s="360"/>
      <c r="G32" s="359"/>
      <c r="H32" s="361"/>
      <c r="J32" s="362">
        <f t="shared" si="0"/>
        <v>0</v>
      </c>
    </row>
    <row r="33" spans="1:10" x14ac:dyDescent="0.25">
      <c r="A33" s="120">
        <v>8</v>
      </c>
      <c r="B33" s="359" t="s">
        <v>177</v>
      </c>
      <c r="C33" s="360"/>
      <c r="D33" s="359"/>
      <c r="E33" s="359"/>
      <c r="F33" s="360"/>
      <c r="G33" s="359"/>
      <c r="H33" s="361"/>
      <c r="J33" s="362">
        <f t="shared" si="0"/>
        <v>0</v>
      </c>
    </row>
    <row r="34" spans="1:10" x14ac:dyDescent="0.25">
      <c r="A34" s="120">
        <v>9</v>
      </c>
      <c r="B34" s="359" t="s">
        <v>177</v>
      </c>
      <c r="C34" s="360"/>
      <c r="D34" s="359"/>
      <c r="E34" s="359"/>
      <c r="F34" s="360"/>
      <c r="G34" s="359"/>
      <c r="H34" s="361"/>
      <c r="J34" s="362">
        <f t="shared" si="0"/>
        <v>0</v>
      </c>
    </row>
    <row r="35" spans="1:10" x14ac:dyDescent="0.25">
      <c r="A35" s="120">
        <v>10</v>
      </c>
      <c r="B35" s="359" t="s">
        <v>177</v>
      </c>
      <c r="C35" s="360"/>
      <c r="D35" s="359"/>
      <c r="E35" s="359"/>
      <c r="F35" s="360"/>
      <c r="G35" s="359"/>
      <c r="H35" s="361"/>
      <c r="J35" s="362">
        <f t="shared" si="0"/>
        <v>0</v>
      </c>
    </row>
    <row r="36" spans="1:10" x14ac:dyDescent="0.25">
      <c r="A36" s="120">
        <v>11</v>
      </c>
      <c r="B36" s="359" t="s">
        <v>177</v>
      </c>
      <c r="C36" s="360"/>
      <c r="D36" s="359"/>
      <c r="E36" s="359"/>
      <c r="F36" s="360"/>
      <c r="G36" s="359"/>
      <c r="H36" s="361"/>
      <c r="J36" s="362">
        <f t="shared" si="0"/>
        <v>0</v>
      </c>
    </row>
    <row r="37" spans="1:10" x14ac:dyDescent="0.25">
      <c r="A37" s="120">
        <v>12</v>
      </c>
      <c r="B37" s="359" t="s">
        <v>177</v>
      </c>
      <c r="C37" s="360"/>
      <c r="D37" s="359"/>
      <c r="E37" s="359"/>
      <c r="F37" s="360"/>
      <c r="G37" s="359"/>
      <c r="H37" s="361"/>
      <c r="J37" s="362">
        <f t="shared" si="0"/>
        <v>0</v>
      </c>
    </row>
    <row r="38" spans="1:10" x14ac:dyDescent="0.25">
      <c r="A38" s="120">
        <v>13</v>
      </c>
      <c r="B38" s="359" t="s">
        <v>177</v>
      </c>
      <c r="C38" s="360"/>
      <c r="D38" s="359"/>
      <c r="E38" s="359"/>
      <c r="F38" s="360"/>
      <c r="G38" s="359"/>
      <c r="H38" s="361"/>
      <c r="J38" s="362">
        <f t="shared" si="0"/>
        <v>0</v>
      </c>
    </row>
    <row r="39" spans="1:10" x14ac:dyDescent="0.25">
      <c r="A39" s="120">
        <v>14</v>
      </c>
      <c r="B39" s="359" t="s">
        <v>177</v>
      </c>
      <c r="C39" s="360"/>
      <c r="D39" s="359"/>
      <c r="E39" s="359"/>
      <c r="F39" s="360"/>
      <c r="G39" s="359"/>
      <c r="H39" s="361"/>
      <c r="J39" s="362">
        <f t="shared" si="0"/>
        <v>0</v>
      </c>
    </row>
    <row r="40" spans="1:10" x14ac:dyDescent="0.25">
      <c r="A40" s="120">
        <v>15</v>
      </c>
      <c r="B40" s="359" t="s">
        <v>177</v>
      </c>
      <c r="C40" s="360"/>
      <c r="D40" s="359"/>
      <c r="E40" s="359"/>
      <c r="F40" s="360"/>
      <c r="G40" s="359"/>
      <c r="H40" s="361"/>
      <c r="J40" s="362">
        <f t="shared" si="0"/>
        <v>0</v>
      </c>
    </row>
    <row r="41" spans="1:10" x14ac:dyDescent="0.25">
      <c r="A41" s="120">
        <v>16</v>
      </c>
      <c r="B41" s="359" t="s">
        <v>177</v>
      </c>
      <c r="C41" s="360"/>
      <c r="D41" s="359"/>
      <c r="E41" s="359"/>
      <c r="F41" s="360"/>
      <c r="G41" s="359"/>
      <c r="H41" s="361"/>
      <c r="J41" s="362">
        <f t="shared" si="0"/>
        <v>0</v>
      </c>
    </row>
    <row r="42" spans="1:10" x14ac:dyDescent="0.25">
      <c r="A42" s="120">
        <v>17</v>
      </c>
      <c r="B42" s="359" t="s">
        <v>177</v>
      </c>
      <c r="C42" s="360"/>
      <c r="D42" s="359"/>
      <c r="E42" s="359"/>
      <c r="F42" s="360"/>
      <c r="G42" s="359"/>
      <c r="H42" s="361"/>
      <c r="J42" s="362">
        <f t="shared" si="0"/>
        <v>0</v>
      </c>
    </row>
    <row r="43" spans="1:10" x14ac:dyDescent="0.25">
      <c r="A43" s="120">
        <v>18</v>
      </c>
      <c r="B43" s="359" t="s">
        <v>177</v>
      </c>
      <c r="C43" s="360"/>
      <c r="D43" s="359"/>
      <c r="E43" s="359"/>
      <c r="F43" s="360"/>
      <c r="G43" s="359"/>
      <c r="H43" s="361"/>
      <c r="J43" s="362">
        <f t="shared" si="0"/>
        <v>0</v>
      </c>
    </row>
    <row r="44" spans="1:10" x14ac:dyDescent="0.25">
      <c r="A44" s="120">
        <v>19</v>
      </c>
      <c r="B44" s="359" t="s">
        <v>177</v>
      </c>
      <c r="C44" s="360"/>
      <c r="D44" s="359"/>
      <c r="E44" s="359"/>
      <c r="F44" s="360"/>
      <c r="G44" s="359"/>
      <c r="H44" s="361"/>
      <c r="J44" s="362">
        <f t="shared" si="0"/>
        <v>0</v>
      </c>
    </row>
    <row r="45" spans="1:10" x14ac:dyDescent="0.25">
      <c r="A45" s="120">
        <v>20</v>
      </c>
      <c r="B45" s="359" t="s">
        <v>177</v>
      </c>
      <c r="C45" s="360"/>
      <c r="D45" s="359"/>
      <c r="E45" s="359"/>
      <c r="F45" s="360"/>
      <c r="G45" s="359"/>
      <c r="H45" s="361"/>
      <c r="J45" s="362">
        <f t="shared" si="0"/>
        <v>0</v>
      </c>
    </row>
    <row r="46" spans="1:10" x14ac:dyDescent="0.25">
      <c r="A46" s="120">
        <f t="shared" ref="A46:A51" si="1">SUM(A45,1)</f>
        <v>21</v>
      </c>
      <c r="B46" s="359" t="s">
        <v>177</v>
      </c>
      <c r="C46" s="360"/>
      <c r="D46" s="359"/>
      <c r="E46" s="359"/>
      <c r="F46" s="360"/>
      <c r="G46" s="359"/>
      <c r="H46" s="361"/>
      <c r="J46" s="362">
        <f t="shared" si="0"/>
        <v>0</v>
      </c>
    </row>
    <row r="47" spans="1:10" x14ac:dyDescent="0.25">
      <c r="A47" s="120">
        <f t="shared" si="1"/>
        <v>22</v>
      </c>
      <c r="B47" s="359" t="s">
        <v>177</v>
      </c>
      <c r="C47" s="360"/>
      <c r="D47" s="359"/>
      <c r="E47" s="359"/>
      <c r="F47" s="360"/>
      <c r="G47" s="359"/>
      <c r="H47" s="361"/>
      <c r="J47" s="362">
        <f t="shared" si="0"/>
        <v>0</v>
      </c>
    </row>
    <row r="48" spans="1:10" x14ac:dyDescent="0.25">
      <c r="A48" s="120">
        <f t="shared" si="1"/>
        <v>23</v>
      </c>
      <c r="B48" s="359" t="s">
        <v>177</v>
      </c>
      <c r="C48" s="360"/>
      <c r="D48" s="359"/>
      <c r="E48" s="359"/>
      <c r="F48" s="360"/>
      <c r="G48" s="359"/>
      <c r="H48" s="361"/>
      <c r="J48" s="362">
        <f t="shared" si="0"/>
        <v>0</v>
      </c>
    </row>
    <row r="49" spans="1:10" x14ac:dyDescent="0.25">
      <c r="A49" s="120">
        <f t="shared" si="1"/>
        <v>24</v>
      </c>
      <c r="B49" s="359" t="s">
        <v>177</v>
      </c>
      <c r="C49" s="360"/>
      <c r="D49" s="359"/>
      <c r="E49" s="359"/>
      <c r="F49" s="360"/>
      <c r="G49" s="359"/>
      <c r="H49" s="361"/>
      <c r="J49" s="362">
        <f t="shared" si="0"/>
        <v>0</v>
      </c>
    </row>
    <row r="50" spans="1:10" x14ac:dyDescent="0.25">
      <c r="A50" s="120">
        <f t="shared" si="1"/>
        <v>25</v>
      </c>
      <c r="B50" s="359" t="s">
        <v>177</v>
      </c>
      <c r="C50" s="360"/>
      <c r="D50" s="359"/>
      <c r="E50" s="359"/>
      <c r="F50" s="360"/>
      <c r="G50" s="359"/>
      <c r="H50" s="361"/>
      <c r="J50" s="362">
        <f t="shared" si="0"/>
        <v>0</v>
      </c>
    </row>
    <row r="51" spans="1:10" x14ac:dyDescent="0.25">
      <c r="A51" s="120">
        <f t="shared" si="1"/>
        <v>26</v>
      </c>
      <c r="B51" s="359" t="s">
        <v>177</v>
      </c>
      <c r="C51" s="360"/>
      <c r="D51" s="359"/>
      <c r="E51" s="359"/>
      <c r="F51" s="360"/>
      <c r="G51" s="359"/>
      <c r="H51" s="361"/>
      <c r="J51" s="362">
        <f t="shared" si="0"/>
        <v>0</v>
      </c>
    </row>
    <row r="52" spans="1:10" x14ac:dyDescent="0.25">
      <c r="A52" s="120">
        <v>22</v>
      </c>
      <c r="B52" s="359" t="s">
        <v>177</v>
      </c>
      <c r="C52" s="360"/>
      <c r="D52" s="359"/>
      <c r="E52" s="359"/>
      <c r="F52" s="360"/>
      <c r="G52" s="359"/>
      <c r="H52" s="361"/>
      <c r="J52" s="362">
        <f t="shared" si="0"/>
        <v>0</v>
      </c>
    </row>
    <row r="53" spans="1:10" x14ac:dyDescent="0.25">
      <c r="A53" s="120">
        <v>23</v>
      </c>
      <c r="B53" s="359" t="s">
        <v>177</v>
      </c>
      <c r="C53" s="360"/>
      <c r="D53" s="359"/>
      <c r="E53" s="359"/>
      <c r="F53" s="360"/>
      <c r="G53" s="359"/>
      <c r="H53" s="361"/>
      <c r="J53" s="362">
        <f t="shared" si="0"/>
        <v>0</v>
      </c>
    </row>
    <row r="54" spans="1:10" x14ac:dyDescent="0.25">
      <c r="A54" s="120">
        <v>24</v>
      </c>
      <c r="B54" s="359" t="s">
        <v>177</v>
      </c>
      <c r="C54" s="360"/>
      <c r="D54" s="359"/>
      <c r="E54" s="359"/>
      <c r="F54" s="360"/>
      <c r="G54" s="359"/>
      <c r="H54" s="361"/>
      <c r="J54" s="362">
        <f t="shared" si="0"/>
        <v>0</v>
      </c>
    </row>
    <row r="55" spans="1:10" x14ac:dyDescent="0.25">
      <c r="A55" s="120">
        <v>25</v>
      </c>
      <c r="B55" s="359" t="s">
        <v>177</v>
      </c>
      <c r="C55" s="360"/>
      <c r="D55" s="359"/>
      <c r="E55" s="359"/>
      <c r="F55" s="360"/>
      <c r="G55" s="359"/>
      <c r="H55" s="361"/>
      <c r="J55" s="362">
        <f t="shared" si="0"/>
        <v>0</v>
      </c>
    </row>
    <row r="56" spans="1:10" x14ac:dyDescent="0.25">
      <c r="A56" s="120">
        <v>26</v>
      </c>
      <c r="B56" s="359" t="s">
        <v>177</v>
      </c>
      <c r="C56" s="360"/>
      <c r="D56" s="359"/>
      <c r="E56" s="359"/>
      <c r="F56" s="360"/>
      <c r="G56" s="359"/>
      <c r="H56" s="361"/>
      <c r="J56" s="362">
        <f t="shared" si="0"/>
        <v>0</v>
      </c>
    </row>
    <row r="57" spans="1:10" x14ac:dyDescent="0.25">
      <c r="A57" s="120">
        <v>27</v>
      </c>
      <c r="B57" s="125" t="s">
        <v>177</v>
      </c>
      <c r="C57" s="360"/>
      <c r="D57" s="125"/>
      <c r="E57" s="125"/>
      <c r="F57" s="360"/>
      <c r="G57" s="125"/>
      <c r="H57" s="363"/>
      <c r="J57" s="362">
        <f t="shared" ref="J57:J70" si="2">G57-D57</f>
        <v>0</v>
      </c>
    </row>
    <row r="58" spans="1:10" x14ac:dyDescent="0.25">
      <c r="A58" s="120">
        <f>A57+1</f>
        <v>28</v>
      </c>
      <c r="B58" s="125" t="s">
        <v>177</v>
      </c>
      <c r="C58" s="360"/>
      <c r="D58" s="125"/>
      <c r="E58" s="125"/>
      <c r="F58" s="360"/>
      <c r="G58" s="125"/>
      <c r="H58" s="363"/>
      <c r="J58" s="362">
        <f t="shared" si="2"/>
        <v>0</v>
      </c>
    </row>
    <row r="59" spans="1:10" x14ac:dyDescent="0.25">
      <c r="A59" s="120">
        <f>A58+1</f>
        <v>29</v>
      </c>
      <c r="B59" s="125" t="s">
        <v>177</v>
      </c>
      <c r="C59" s="360"/>
      <c r="D59" s="359"/>
      <c r="E59" s="125"/>
      <c r="F59" s="360"/>
      <c r="G59" s="359"/>
      <c r="H59" s="363"/>
      <c r="J59" s="362">
        <f t="shared" si="2"/>
        <v>0</v>
      </c>
    </row>
    <row r="60" spans="1:10" x14ac:dyDescent="0.25">
      <c r="A60" s="120">
        <f>A59+1</f>
        <v>30</v>
      </c>
      <c r="B60" s="125" t="s">
        <v>177</v>
      </c>
      <c r="C60" s="360"/>
      <c r="D60" s="125"/>
      <c r="E60" s="125"/>
      <c r="F60" s="360"/>
      <c r="G60" s="125"/>
      <c r="H60" s="363"/>
      <c r="J60" s="362">
        <f t="shared" si="2"/>
        <v>0</v>
      </c>
    </row>
    <row r="61" spans="1:10" x14ac:dyDescent="0.25">
      <c r="A61" s="120">
        <f t="shared" ref="A61:A70" si="3">SUM(A60,1)</f>
        <v>31</v>
      </c>
      <c r="B61" s="125" t="s">
        <v>177</v>
      </c>
      <c r="C61" s="360"/>
      <c r="D61" s="125"/>
      <c r="E61" s="125"/>
      <c r="F61" s="360"/>
      <c r="G61" s="125"/>
      <c r="H61" s="363"/>
      <c r="J61" s="362">
        <f t="shared" si="2"/>
        <v>0</v>
      </c>
    </row>
    <row r="62" spans="1:10" x14ac:dyDescent="0.25">
      <c r="A62" s="120">
        <f t="shared" si="3"/>
        <v>32</v>
      </c>
      <c r="B62" s="125" t="s">
        <v>177</v>
      </c>
      <c r="C62" s="360"/>
      <c r="D62" s="125"/>
      <c r="E62" s="125"/>
      <c r="F62" s="360"/>
      <c r="G62" s="125"/>
      <c r="H62" s="363"/>
      <c r="J62" s="362">
        <f t="shared" si="2"/>
        <v>0</v>
      </c>
    </row>
    <row r="63" spans="1:10" x14ac:dyDescent="0.25">
      <c r="A63" s="120">
        <f t="shared" si="3"/>
        <v>33</v>
      </c>
      <c r="B63" s="125" t="s">
        <v>177</v>
      </c>
      <c r="C63" s="360"/>
      <c r="D63" s="125"/>
      <c r="E63" s="125"/>
      <c r="F63" s="360"/>
      <c r="G63" s="125"/>
      <c r="H63" s="363"/>
      <c r="J63" s="362">
        <f t="shared" si="2"/>
        <v>0</v>
      </c>
    </row>
    <row r="64" spans="1:10" x14ac:dyDescent="0.25">
      <c r="A64" s="120">
        <f t="shared" si="3"/>
        <v>34</v>
      </c>
      <c r="B64" s="125" t="s">
        <v>177</v>
      </c>
      <c r="C64" s="360"/>
      <c r="D64" s="359"/>
      <c r="E64" s="125"/>
      <c r="F64" s="360"/>
      <c r="G64" s="359"/>
      <c r="H64" s="363"/>
      <c r="J64" s="362">
        <f t="shared" si="2"/>
        <v>0</v>
      </c>
    </row>
    <row r="65" spans="1:10" x14ac:dyDescent="0.25">
      <c r="A65" s="120">
        <f t="shared" si="3"/>
        <v>35</v>
      </c>
      <c r="B65" s="125" t="s">
        <v>177</v>
      </c>
      <c r="C65" s="360"/>
      <c r="D65" s="359"/>
      <c r="E65" s="125"/>
      <c r="F65" s="360"/>
      <c r="G65" s="359"/>
      <c r="H65" s="363"/>
      <c r="J65" s="362">
        <f t="shared" si="2"/>
        <v>0</v>
      </c>
    </row>
    <row r="66" spans="1:10" x14ac:dyDescent="0.25">
      <c r="A66" s="120">
        <f t="shared" si="3"/>
        <v>36</v>
      </c>
      <c r="B66" s="125" t="s">
        <v>177</v>
      </c>
      <c r="C66" s="360"/>
      <c r="D66" s="359"/>
      <c r="E66" s="125"/>
      <c r="F66" s="360"/>
      <c r="G66" s="359"/>
      <c r="H66" s="363"/>
      <c r="J66" s="362">
        <f t="shared" si="2"/>
        <v>0</v>
      </c>
    </row>
    <row r="67" spans="1:10" x14ac:dyDescent="0.25">
      <c r="A67" s="120">
        <f>SUM(A66,1)</f>
        <v>37</v>
      </c>
      <c r="B67" s="125" t="s">
        <v>177</v>
      </c>
      <c r="C67" s="360"/>
      <c r="D67" s="359"/>
      <c r="E67" s="125"/>
      <c r="F67" s="360"/>
      <c r="G67" s="359"/>
      <c r="H67" s="363"/>
      <c r="J67" s="362">
        <f t="shared" si="2"/>
        <v>0</v>
      </c>
    </row>
    <row r="68" spans="1:10" x14ac:dyDescent="0.25">
      <c r="A68" s="120">
        <f>SUM(A67,1)</f>
        <v>38</v>
      </c>
      <c r="B68" s="125" t="s">
        <v>177</v>
      </c>
      <c r="C68" s="360"/>
      <c r="D68" s="359"/>
      <c r="E68" s="125"/>
      <c r="F68" s="360"/>
      <c r="G68" s="359"/>
      <c r="H68" s="363"/>
      <c r="J68" s="362">
        <f t="shared" si="2"/>
        <v>0</v>
      </c>
    </row>
    <row r="69" spans="1:10" x14ac:dyDescent="0.25">
      <c r="A69" s="120">
        <f t="shared" si="3"/>
        <v>39</v>
      </c>
      <c r="B69" s="125" t="s">
        <v>177</v>
      </c>
      <c r="C69" s="360"/>
      <c r="D69" s="359"/>
      <c r="E69" s="125"/>
      <c r="F69" s="360"/>
      <c r="G69" s="359"/>
      <c r="H69" s="363"/>
      <c r="J69" s="362">
        <f t="shared" si="2"/>
        <v>0</v>
      </c>
    </row>
    <row r="70" spans="1:10" x14ac:dyDescent="0.25">
      <c r="A70" s="120">
        <f t="shared" si="3"/>
        <v>40</v>
      </c>
      <c r="B70" s="125" t="s">
        <v>177</v>
      </c>
      <c r="C70" s="360"/>
      <c r="D70" s="125"/>
      <c r="E70" s="125"/>
      <c r="F70" s="360"/>
      <c r="G70" s="125"/>
      <c r="H70" s="363"/>
      <c r="J70" s="362">
        <f t="shared" si="2"/>
        <v>0</v>
      </c>
    </row>
    <row r="71" spans="1:10" ht="13" x14ac:dyDescent="0.3">
      <c r="B71" s="130" t="s">
        <v>272</v>
      </c>
      <c r="C71" s="364"/>
      <c r="D71" s="384">
        <f>IF(SUM(D25:D70)=SUM('Table 1 Enrollment'!B28:C28,'Table 1 Enrollment'!E28:F28,'Table 1 Enrollment'!B29:C29,'Table 1 Enrollment'!E29:F29,'Table 1 Enrollment'!B31:C31,'Table 1 Enrollment'!E31:F31),SUM(D25:D70),"Check Table 1")</f>
        <v>97</v>
      </c>
      <c r="E71" s="365">
        <f>SUM(E25:E70)</f>
        <v>7</v>
      </c>
      <c r="F71" s="364"/>
      <c r="G71" s="385">
        <f>IF(SUM(G25:G70)=('Table 1 Enrollment'!B61+'Table 1 Enrollment'!E61+'Table 1 Enrollment'!B62+'Table 1 Enrollment'!E62+'Table 1 Enrollment'!B64+'Table 1 Enrollment'!E64),SUM(G25:G70),"Check Table 1")</f>
        <v>105</v>
      </c>
      <c r="H71" s="366">
        <f>SUM(H25:H70)</f>
        <v>7</v>
      </c>
      <c r="J71" s="367">
        <f>SUM(J25:J70)</f>
        <v>8</v>
      </c>
    </row>
    <row r="72" spans="1:10" x14ac:dyDescent="0.25">
      <c r="B72" s="628"/>
      <c r="C72" s="629"/>
      <c r="D72" s="629"/>
      <c r="E72" s="629"/>
      <c r="F72" s="629"/>
      <c r="G72" s="629"/>
      <c r="H72" s="629"/>
      <c r="I72" s="629"/>
      <c r="J72" s="630"/>
    </row>
    <row r="73" spans="1:10" ht="13" x14ac:dyDescent="0.3">
      <c r="B73" s="627" t="s">
        <v>273</v>
      </c>
      <c r="C73" s="631"/>
      <c r="D73" s="631"/>
      <c r="E73" s="631"/>
      <c r="F73" s="631"/>
      <c r="G73" s="631"/>
      <c r="H73" s="631"/>
      <c r="I73" s="631"/>
      <c r="J73" s="627"/>
    </row>
    <row r="74" spans="1:10" ht="13" x14ac:dyDescent="0.3">
      <c r="A74" s="120">
        <v>1</v>
      </c>
      <c r="B74" s="359" t="s">
        <v>799</v>
      </c>
      <c r="C74" s="364"/>
      <c r="D74" s="368">
        <v>8</v>
      </c>
      <c r="E74" s="368">
        <v>2</v>
      </c>
      <c r="F74" s="369"/>
      <c r="G74" s="368">
        <v>9</v>
      </c>
      <c r="H74" s="368">
        <v>2</v>
      </c>
      <c r="J74" s="362">
        <f>G74-D74</f>
        <v>1</v>
      </c>
    </row>
    <row r="75" spans="1:10" ht="13" x14ac:dyDescent="0.3">
      <c r="A75" s="120">
        <v>2</v>
      </c>
      <c r="B75" s="359" t="s">
        <v>177</v>
      </c>
      <c r="C75" s="364"/>
      <c r="D75" s="370"/>
      <c r="E75" s="370"/>
      <c r="F75" s="369"/>
      <c r="G75" s="370"/>
      <c r="H75" s="370"/>
      <c r="J75" s="362">
        <f>G75-D75</f>
        <v>0</v>
      </c>
    </row>
    <row r="76" spans="1:10" ht="13" x14ac:dyDescent="0.3">
      <c r="A76" s="120">
        <v>3</v>
      </c>
      <c r="B76" s="359" t="s">
        <v>177</v>
      </c>
      <c r="C76" s="364"/>
      <c r="D76" s="370"/>
      <c r="E76" s="370"/>
      <c r="F76" s="369"/>
      <c r="G76" s="370"/>
      <c r="H76" s="370"/>
      <c r="J76" s="362"/>
    </row>
    <row r="77" spans="1:10" ht="13" x14ac:dyDescent="0.3">
      <c r="A77" s="120">
        <v>4</v>
      </c>
      <c r="B77" s="359" t="s">
        <v>177</v>
      </c>
      <c r="C77" s="364"/>
      <c r="D77" s="370"/>
      <c r="E77" s="370"/>
      <c r="F77" s="369"/>
      <c r="G77" s="370"/>
      <c r="H77" s="370"/>
      <c r="J77" s="362"/>
    </row>
    <row r="78" spans="1:10" ht="13" x14ac:dyDescent="0.3">
      <c r="A78" s="120">
        <v>5</v>
      </c>
      <c r="B78" s="359" t="s">
        <v>177</v>
      </c>
      <c r="C78" s="364"/>
      <c r="D78" s="370"/>
      <c r="E78" s="370"/>
      <c r="F78" s="369"/>
      <c r="G78" s="370"/>
      <c r="H78" s="370"/>
      <c r="J78" s="362"/>
    </row>
    <row r="79" spans="1:10" ht="13" x14ac:dyDescent="0.3">
      <c r="A79" s="120">
        <v>6</v>
      </c>
      <c r="B79" s="359" t="s">
        <v>177</v>
      </c>
      <c r="C79" s="364"/>
      <c r="D79" s="370"/>
      <c r="E79" s="370"/>
      <c r="F79" s="369"/>
      <c r="G79" s="370"/>
      <c r="H79" s="370"/>
      <c r="J79" s="362"/>
    </row>
    <row r="80" spans="1:10" ht="13" x14ac:dyDescent="0.3">
      <c r="A80" s="120">
        <v>7</v>
      </c>
      <c r="B80" s="359" t="s">
        <v>177</v>
      </c>
      <c r="C80" s="364"/>
      <c r="D80" s="370"/>
      <c r="E80" s="370"/>
      <c r="F80" s="369"/>
      <c r="G80" s="370"/>
      <c r="H80" s="370"/>
      <c r="J80" s="362"/>
    </row>
    <row r="81" spans="1:10" ht="13" x14ac:dyDescent="0.3">
      <c r="A81" s="120">
        <v>8</v>
      </c>
      <c r="B81" s="359" t="s">
        <v>177</v>
      </c>
      <c r="C81" s="364"/>
      <c r="D81" s="370"/>
      <c r="E81" s="370"/>
      <c r="F81" s="369"/>
      <c r="G81" s="370"/>
      <c r="H81" s="370"/>
      <c r="J81" s="362"/>
    </row>
    <row r="82" spans="1:10" ht="13" x14ac:dyDescent="0.3">
      <c r="A82" s="120">
        <v>9</v>
      </c>
      <c r="B82" s="359" t="s">
        <v>177</v>
      </c>
      <c r="C82" s="364"/>
      <c r="D82" s="370"/>
      <c r="E82" s="370"/>
      <c r="F82" s="369"/>
      <c r="G82" s="370"/>
      <c r="H82" s="370"/>
      <c r="J82" s="362"/>
    </row>
    <row r="83" spans="1:10" ht="13" x14ac:dyDescent="0.3">
      <c r="A83" s="120">
        <v>10</v>
      </c>
      <c r="B83" s="359" t="s">
        <v>177</v>
      </c>
      <c r="C83" s="364"/>
      <c r="D83" s="370"/>
      <c r="E83" s="370"/>
      <c r="F83" s="369"/>
      <c r="G83" s="370"/>
      <c r="H83" s="370"/>
      <c r="J83" s="362"/>
    </row>
    <row r="84" spans="1:10" ht="13" x14ac:dyDescent="0.3">
      <c r="A84" s="120">
        <v>11</v>
      </c>
      <c r="B84" s="359" t="s">
        <v>177</v>
      </c>
      <c r="C84" s="364"/>
      <c r="D84" s="370"/>
      <c r="E84" s="370"/>
      <c r="F84" s="369"/>
      <c r="G84" s="370"/>
      <c r="H84" s="370"/>
      <c r="J84" s="362"/>
    </row>
    <row r="85" spans="1:10" ht="13" x14ac:dyDescent="0.3">
      <c r="A85" s="120">
        <v>12</v>
      </c>
      <c r="B85" s="359" t="s">
        <v>177</v>
      </c>
      <c r="C85" s="364"/>
      <c r="D85" s="370"/>
      <c r="E85" s="370"/>
      <c r="F85" s="369"/>
      <c r="G85" s="370"/>
      <c r="H85" s="370"/>
      <c r="J85" s="362"/>
    </row>
    <row r="86" spans="1:10" ht="13" x14ac:dyDescent="0.3">
      <c r="A86" s="120">
        <v>13</v>
      </c>
      <c r="B86" s="359" t="s">
        <v>177</v>
      </c>
      <c r="C86" s="364"/>
      <c r="D86" s="370"/>
      <c r="E86" s="370"/>
      <c r="F86" s="369"/>
      <c r="G86" s="370"/>
      <c r="H86" s="370"/>
      <c r="J86" s="362"/>
    </row>
    <row r="87" spans="1:10" ht="13" x14ac:dyDescent="0.3">
      <c r="A87" s="120">
        <v>14</v>
      </c>
      <c r="B87" s="359" t="s">
        <v>177</v>
      </c>
      <c r="C87" s="364"/>
      <c r="D87" s="370"/>
      <c r="E87" s="370"/>
      <c r="F87" s="369"/>
      <c r="G87" s="370"/>
      <c r="H87" s="370"/>
      <c r="J87" s="362"/>
    </row>
    <row r="88" spans="1:10" ht="13" x14ac:dyDescent="0.3">
      <c r="A88" s="120">
        <v>15</v>
      </c>
      <c r="B88" s="359" t="s">
        <v>177</v>
      </c>
      <c r="C88" s="364"/>
      <c r="D88" s="370"/>
      <c r="E88" s="370"/>
      <c r="F88" s="369"/>
      <c r="G88" s="370"/>
      <c r="H88" s="370"/>
      <c r="J88" s="362"/>
    </row>
    <row r="89" spans="1:10" ht="13" x14ac:dyDescent="0.3">
      <c r="A89" s="120">
        <v>16</v>
      </c>
      <c r="B89" s="359" t="s">
        <v>177</v>
      </c>
      <c r="C89" s="364"/>
      <c r="D89" s="370"/>
      <c r="E89" s="370"/>
      <c r="F89" s="369"/>
      <c r="G89" s="370"/>
      <c r="H89" s="370"/>
      <c r="J89" s="362"/>
    </row>
    <row r="90" spans="1:10" ht="13" x14ac:dyDescent="0.3">
      <c r="A90" s="120">
        <v>17</v>
      </c>
      <c r="B90" s="359" t="s">
        <v>177</v>
      </c>
      <c r="C90" s="364"/>
      <c r="D90" s="370"/>
      <c r="E90" s="370"/>
      <c r="F90" s="369"/>
      <c r="G90" s="370"/>
      <c r="H90" s="370"/>
      <c r="J90" s="362"/>
    </row>
    <row r="91" spans="1:10" ht="13" x14ac:dyDescent="0.3">
      <c r="A91" s="120">
        <v>18</v>
      </c>
      <c r="B91" s="359" t="s">
        <v>177</v>
      </c>
      <c r="C91" s="364"/>
      <c r="D91" s="370"/>
      <c r="E91" s="370"/>
      <c r="F91" s="369"/>
      <c r="G91" s="370"/>
      <c r="H91" s="370"/>
      <c r="J91" s="362"/>
    </row>
    <row r="92" spans="1:10" ht="13" x14ac:dyDescent="0.3">
      <c r="A92" s="120">
        <v>19</v>
      </c>
      <c r="B92" s="359" t="s">
        <v>177</v>
      </c>
      <c r="C92" s="364"/>
      <c r="D92" s="370"/>
      <c r="E92" s="370"/>
      <c r="F92" s="369"/>
      <c r="G92" s="370"/>
      <c r="H92" s="370"/>
      <c r="J92" s="362"/>
    </row>
    <row r="93" spans="1:10" ht="13" x14ac:dyDescent="0.3">
      <c r="A93" s="120">
        <v>20</v>
      </c>
      <c r="B93" s="359" t="s">
        <v>177</v>
      </c>
      <c r="C93" s="364"/>
      <c r="D93" s="370"/>
      <c r="E93" s="370"/>
      <c r="F93" s="369"/>
      <c r="G93" s="370"/>
      <c r="H93" s="370"/>
      <c r="J93" s="362"/>
    </row>
    <row r="94" spans="1:10" ht="13" x14ac:dyDescent="0.3">
      <c r="A94" s="120">
        <v>21</v>
      </c>
      <c r="B94" s="359" t="s">
        <v>177</v>
      </c>
      <c r="C94" s="364"/>
      <c r="D94" s="370"/>
      <c r="E94" s="370"/>
      <c r="F94" s="369"/>
      <c r="G94" s="370"/>
      <c r="H94" s="370"/>
      <c r="J94" s="362"/>
    </row>
    <row r="95" spans="1:10" ht="13" x14ac:dyDescent="0.3">
      <c r="A95" s="120">
        <v>22</v>
      </c>
      <c r="B95" s="359" t="s">
        <v>177</v>
      </c>
      <c r="C95" s="364"/>
      <c r="D95" s="370"/>
      <c r="E95" s="370"/>
      <c r="F95" s="369"/>
      <c r="G95" s="370"/>
      <c r="H95" s="370"/>
      <c r="J95" s="362"/>
    </row>
    <row r="96" spans="1:10" ht="13" x14ac:dyDescent="0.3">
      <c r="A96" s="120">
        <f>SUM(A95,1)</f>
        <v>23</v>
      </c>
      <c r="B96" s="359" t="s">
        <v>177</v>
      </c>
      <c r="C96" s="364"/>
      <c r="D96" s="370"/>
      <c r="E96" s="370"/>
      <c r="F96" s="369"/>
      <c r="G96" s="370"/>
      <c r="H96" s="370"/>
      <c r="J96" s="362"/>
    </row>
    <row r="97" spans="1:10" ht="13" x14ac:dyDescent="0.3">
      <c r="A97" s="120">
        <f>SUM(A96,1)</f>
        <v>24</v>
      </c>
      <c r="B97" s="359" t="s">
        <v>177</v>
      </c>
      <c r="C97" s="364"/>
      <c r="D97" s="370"/>
      <c r="E97" s="370"/>
      <c r="F97" s="369"/>
      <c r="G97" s="370"/>
      <c r="H97" s="370"/>
      <c r="J97" s="362"/>
    </row>
    <row r="98" spans="1:10" ht="13" x14ac:dyDescent="0.3">
      <c r="A98" s="120">
        <f>SUM(A97,1)</f>
        <v>25</v>
      </c>
      <c r="B98" s="359" t="s">
        <v>177</v>
      </c>
      <c r="C98" s="364"/>
      <c r="D98" s="370"/>
      <c r="E98" s="370"/>
      <c r="F98" s="369"/>
      <c r="G98" s="370"/>
      <c r="H98" s="370"/>
      <c r="J98" s="362"/>
    </row>
    <row r="99" spans="1:10" ht="13" x14ac:dyDescent="0.3">
      <c r="A99" s="120">
        <v>24</v>
      </c>
      <c r="B99" s="359" t="s">
        <v>177</v>
      </c>
      <c r="C99" s="364"/>
      <c r="D99" s="370"/>
      <c r="E99" s="370"/>
      <c r="F99" s="369"/>
      <c r="G99" s="370"/>
      <c r="H99" s="370"/>
      <c r="J99" s="362"/>
    </row>
    <row r="100" spans="1:10" ht="13" x14ac:dyDescent="0.3">
      <c r="A100" s="120">
        <v>25</v>
      </c>
      <c r="B100" s="359" t="s">
        <v>177</v>
      </c>
      <c r="C100" s="364"/>
      <c r="D100" s="370"/>
      <c r="E100" s="370"/>
      <c r="F100" s="369"/>
      <c r="G100" s="370"/>
      <c r="H100" s="370"/>
      <c r="J100" s="362"/>
    </row>
    <row r="101" spans="1:10" ht="13" x14ac:dyDescent="0.3">
      <c r="A101" s="120">
        <v>26</v>
      </c>
      <c r="B101" s="359" t="s">
        <v>177</v>
      </c>
      <c r="C101" s="364"/>
      <c r="D101" s="370"/>
      <c r="E101" s="370"/>
      <c r="F101" s="369"/>
      <c r="G101" s="370"/>
      <c r="H101" s="370"/>
      <c r="J101" s="362"/>
    </row>
    <row r="102" spans="1:10" ht="13" x14ac:dyDescent="0.3">
      <c r="A102" s="120">
        <v>27</v>
      </c>
      <c r="B102" s="359" t="s">
        <v>177</v>
      </c>
      <c r="C102" s="364"/>
      <c r="D102" s="370"/>
      <c r="E102" s="370"/>
      <c r="F102" s="369"/>
      <c r="G102" s="370"/>
      <c r="H102" s="370"/>
      <c r="J102" s="362"/>
    </row>
    <row r="103" spans="1:10" ht="13" x14ac:dyDescent="0.3">
      <c r="A103" s="120">
        <v>28</v>
      </c>
      <c r="B103" s="125" t="s">
        <v>177</v>
      </c>
      <c r="C103" s="364"/>
      <c r="D103" s="370"/>
      <c r="E103" s="370"/>
      <c r="F103" s="369"/>
      <c r="G103" s="370"/>
      <c r="H103" s="370"/>
      <c r="J103" s="362">
        <f>G103-D103</f>
        <v>0</v>
      </c>
    </row>
    <row r="104" spans="1:10" ht="13" x14ac:dyDescent="0.3">
      <c r="A104" s="120">
        <f>A103+1</f>
        <v>29</v>
      </c>
      <c r="B104" s="125" t="s">
        <v>177</v>
      </c>
      <c r="C104" s="364"/>
      <c r="D104" s="370"/>
      <c r="E104" s="370"/>
      <c r="F104" s="369"/>
      <c r="G104" s="370"/>
      <c r="H104" s="370"/>
      <c r="J104" s="362">
        <f>G104-D104</f>
        <v>0</v>
      </c>
    </row>
    <row r="105" spans="1:10" ht="13" x14ac:dyDescent="0.3">
      <c r="A105" s="120">
        <f>A104+1</f>
        <v>30</v>
      </c>
      <c r="B105" s="125" t="s">
        <v>177</v>
      </c>
      <c r="C105" s="364"/>
      <c r="D105" s="370"/>
      <c r="E105" s="370"/>
      <c r="F105" s="369"/>
      <c r="G105" s="370"/>
      <c r="H105" s="370"/>
      <c r="J105" s="362">
        <f>G105-D105</f>
        <v>0</v>
      </c>
    </row>
    <row r="106" spans="1:10" ht="13" x14ac:dyDescent="0.3">
      <c r="B106" s="130" t="s">
        <v>274</v>
      </c>
      <c r="C106" s="364"/>
      <c r="D106" s="386">
        <f>IF(SUM(D74:D105)=('Table 1 Enrollment'!B30+'Table 1 Enrollment'!C30+'Table 1 Enrollment'!E30+'Table 1 Enrollment'!F30),SUM(D74:D105),"Check Table 1")</f>
        <v>8</v>
      </c>
      <c r="E106" s="365">
        <f>SUM(E74:E105)</f>
        <v>2</v>
      </c>
      <c r="F106" s="364"/>
      <c r="G106" s="385">
        <f>IF(SUM(G74:G105)=('Table 1 Enrollment'!B63+'Table 1 Enrollment'!E63),SUM(G74:G105),"Check Table 1")</f>
        <v>9</v>
      </c>
      <c r="H106" s="366">
        <f>SUM(H74:H105)</f>
        <v>2</v>
      </c>
      <c r="J106" s="367">
        <f>SUM(J74:J105)</f>
        <v>1</v>
      </c>
    </row>
    <row r="107" spans="1:10" x14ac:dyDescent="0.25">
      <c r="B107" s="628"/>
      <c r="C107" s="629"/>
      <c r="D107" s="629"/>
      <c r="E107" s="629"/>
      <c r="F107" s="629"/>
      <c r="G107" s="629"/>
      <c r="H107" s="629"/>
      <c r="I107" s="629"/>
      <c r="J107" s="629"/>
    </row>
    <row r="108" spans="1:10" ht="13" x14ac:dyDescent="0.3">
      <c r="B108" s="621" t="s">
        <v>176</v>
      </c>
      <c r="C108" s="622"/>
      <c r="D108" s="622"/>
      <c r="E108" s="622"/>
      <c r="F108" s="622"/>
      <c r="G108" s="622"/>
      <c r="H108" s="622"/>
      <c r="I108" s="622"/>
      <c r="J108" s="623"/>
    </row>
    <row r="109" spans="1:10" ht="13" x14ac:dyDescent="0.3">
      <c r="A109" s="120">
        <v>1</v>
      </c>
      <c r="B109" s="359" t="s">
        <v>800</v>
      </c>
      <c r="C109" s="364"/>
      <c r="D109" s="368">
        <v>15</v>
      </c>
      <c r="E109" s="368">
        <v>1</v>
      </c>
      <c r="F109" s="369"/>
      <c r="G109" s="368">
        <v>15</v>
      </c>
      <c r="H109" s="368">
        <v>1</v>
      </c>
      <c r="J109" s="362">
        <f t="shared" ref="J109:J117" si="4">G109-D109</f>
        <v>0</v>
      </c>
    </row>
    <row r="110" spans="1:10" ht="13" x14ac:dyDescent="0.3">
      <c r="A110" s="120">
        <f>A109+1</f>
        <v>2</v>
      </c>
      <c r="B110" s="359" t="s">
        <v>177</v>
      </c>
      <c r="C110" s="364"/>
      <c r="D110" s="368"/>
      <c r="E110" s="368"/>
      <c r="F110" s="369"/>
      <c r="G110" s="368"/>
      <c r="H110" s="368"/>
      <c r="J110" s="362">
        <f t="shared" si="4"/>
        <v>0</v>
      </c>
    </row>
    <row r="111" spans="1:10" ht="13" x14ac:dyDescent="0.3">
      <c r="A111" s="120">
        <f t="shared" ref="A111:A117" si="5">A110+1</f>
        <v>3</v>
      </c>
      <c r="B111" s="359" t="s">
        <v>177</v>
      </c>
      <c r="C111" s="364"/>
      <c r="D111" s="368"/>
      <c r="E111" s="368"/>
      <c r="F111" s="369"/>
      <c r="G111" s="368"/>
      <c r="H111" s="368"/>
      <c r="J111" s="362">
        <f t="shared" si="4"/>
        <v>0</v>
      </c>
    </row>
    <row r="112" spans="1:10" ht="13" x14ac:dyDescent="0.3">
      <c r="A112" s="120">
        <f>SUM(A111,1)</f>
        <v>4</v>
      </c>
      <c r="B112" s="359" t="s">
        <v>177</v>
      </c>
      <c r="C112" s="364"/>
      <c r="D112" s="368"/>
      <c r="E112" s="368"/>
      <c r="F112" s="369"/>
      <c r="G112" s="368"/>
      <c r="H112" s="368"/>
      <c r="J112" s="362">
        <f t="shared" si="4"/>
        <v>0</v>
      </c>
    </row>
    <row r="113" spans="1:10" ht="13" x14ac:dyDescent="0.3">
      <c r="A113" s="120">
        <f>SUM(A112,1)</f>
        <v>5</v>
      </c>
      <c r="B113" s="359" t="s">
        <v>177</v>
      </c>
      <c r="C113" s="364"/>
      <c r="D113" s="368"/>
      <c r="E113" s="368"/>
      <c r="F113" s="369"/>
      <c r="G113" s="368"/>
      <c r="H113" s="368"/>
      <c r="J113" s="362">
        <f t="shared" si="4"/>
        <v>0</v>
      </c>
    </row>
    <row r="114" spans="1:10" ht="13" x14ac:dyDescent="0.3">
      <c r="A114" s="120">
        <f t="shared" si="5"/>
        <v>6</v>
      </c>
      <c r="B114" s="359" t="s">
        <v>177</v>
      </c>
      <c r="C114" s="364"/>
      <c r="D114" s="370"/>
      <c r="E114" s="370"/>
      <c r="F114" s="369"/>
      <c r="G114" s="370"/>
      <c r="H114" s="370"/>
      <c r="J114" s="362">
        <f t="shared" si="4"/>
        <v>0</v>
      </c>
    </row>
    <row r="115" spans="1:10" ht="13" x14ac:dyDescent="0.3">
      <c r="A115" s="120">
        <f>SUM(A114,1)</f>
        <v>7</v>
      </c>
      <c r="B115" s="359" t="s">
        <v>177</v>
      </c>
      <c r="C115" s="364"/>
      <c r="D115" s="370"/>
      <c r="E115" s="370"/>
      <c r="F115" s="369"/>
      <c r="G115" s="370"/>
      <c r="H115" s="370"/>
      <c r="J115" s="362">
        <f t="shared" si="4"/>
        <v>0</v>
      </c>
    </row>
    <row r="116" spans="1:10" ht="13" x14ac:dyDescent="0.3">
      <c r="A116" s="120">
        <f>SUM(A115,1)</f>
        <v>8</v>
      </c>
      <c r="B116" s="125" t="s">
        <v>177</v>
      </c>
      <c r="C116" s="364"/>
      <c r="D116" s="370"/>
      <c r="E116" s="370"/>
      <c r="F116" s="369"/>
      <c r="G116" s="370"/>
      <c r="H116" s="370"/>
      <c r="J116" s="362">
        <f t="shared" si="4"/>
        <v>0</v>
      </c>
    </row>
    <row r="117" spans="1:10" ht="13" x14ac:dyDescent="0.3">
      <c r="A117" s="120">
        <f t="shared" si="5"/>
        <v>9</v>
      </c>
      <c r="B117" s="125" t="s">
        <v>177</v>
      </c>
      <c r="C117" s="364"/>
      <c r="D117" s="370"/>
      <c r="E117" s="370"/>
      <c r="F117" s="369"/>
      <c r="G117" s="370"/>
      <c r="H117" s="370"/>
      <c r="J117" s="362">
        <f t="shared" si="4"/>
        <v>0</v>
      </c>
    </row>
    <row r="118" spans="1:10" ht="13" x14ac:dyDescent="0.3">
      <c r="B118" s="130" t="s">
        <v>178</v>
      </c>
      <c r="C118" s="364"/>
      <c r="D118" s="386">
        <f>IF(SUM(D109:D117)=SUM('Table 1 Enrollment'!B42:C42,'Table 1 Enrollment'!E42:F42,'Table 1 Enrollment'!B43:C43,'Table 1 Enrollment'!E43:F43,'Table 1 Enrollment'!B44:C44,'Table 1 Enrollment'!E44:F44),SUM(D109:D117),"Check Table 1")</f>
        <v>15</v>
      </c>
      <c r="E118" s="365">
        <f>SUM(E109:E117)</f>
        <v>1</v>
      </c>
      <c r="F118" s="364"/>
      <c r="G118" s="385">
        <f>IF(SUM(G109:G117)=('Table 1 Enrollment'!B73+'Table 1 Enrollment'!E73+'Table 1 Enrollment'!B74+'Table 1 Enrollment'!E74+'Table 1 Enrollment'!B75+'Table 1 Enrollment'!E75),SUM(G109:G117),"Check Table 1")</f>
        <v>15</v>
      </c>
      <c r="H118" s="366">
        <f>SUM(H109:H117)</f>
        <v>1</v>
      </c>
      <c r="J118" s="371">
        <f>SUM(J109:J117)</f>
        <v>0</v>
      </c>
    </row>
    <row r="119" spans="1:10" x14ac:dyDescent="0.25">
      <c r="B119" s="628"/>
      <c r="C119" s="629"/>
      <c r="D119" s="629"/>
      <c r="E119" s="629"/>
      <c r="F119" s="629"/>
      <c r="G119" s="629"/>
      <c r="H119" s="629"/>
      <c r="I119" s="629"/>
      <c r="J119" s="630"/>
    </row>
    <row r="120" spans="1:10" ht="13" x14ac:dyDescent="0.3">
      <c r="B120" s="621" t="s">
        <v>275</v>
      </c>
      <c r="C120" s="622"/>
      <c r="D120" s="622"/>
      <c r="E120" s="622"/>
      <c r="F120" s="622"/>
      <c r="G120" s="622"/>
      <c r="H120" s="622"/>
      <c r="I120" s="622"/>
      <c r="J120" s="623"/>
    </row>
    <row r="121" spans="1:10" ht="13" x14ac:dyDescent="0.3">
      <c r="A121" s="120">
        <v>1</v>
      </c>
      <c r="B121" s="359" t="s">
        <v>177</v>
      </c>
      <c r="C121" s="364"/>
      <c r="D121" s="372"/>
      <c r="E121" s="372"/>
      <c r="F121" s="373"/>
      <c r="G121" s="372"/>
      <c r="H121" s="368"/>
      <c r="J121" s="362">
        <f t="shared" ref="J121:J178" si="6">G121-D121</f>
        <v>0</v>
      </c>
    </row>
    <row r="122" spans="1:10" ht="13" x14ac:dyDescent="0.3">
      <c r="A122" s="120">
        <f>A121+1</f>
        <v>2</v>
      </c>
      <c r="B122" s="125" t="s">
        <v>177</v>
      </c>
      <c r="C122" s="364"/>
      <c r="D122" s="374"/>
      <c r="E122" s="374"/>
      <c r="F122" s="373"/>
      <c r="G122" s="374"/>
      <c r="H122" s="370"/>
      <c r="J122" s="362">
        <f t="shared" si="6"/>
        <v>0</v>
      </c>
    </row>
    <row r="123" spans="1:10" ht="13" x14ac:dyDescent="0.3">
      <c r="A123" s="120">
        <f t="shared" ref="A123:A178" si="7">A122+1</f>
        <v>3</v>
      </c>
      <c r="B123" s="125" t="s">
        <v>177</v>
      </c>
      <c r="C123" s="364"/>
      <c r="D123" s="374"/>
      <c r="E123" s="374"/>
      <c r="F123" s="373"/>
      <c r="G123" s="374"/>
      <c r="H123" s="370"/>
      <c r="J123" s="362">
        <f t="shared" si="6"/>
        <v>0</v>
      </c>
    </row>
    <row r="124" spans="1:10" ht="13" x14ac:dyDescent="0.3">
      <c r="A124" s="120">
        <f t="shared" si="7"/>
        <v>4</v>
      </c>
      <c r="B124" s="125" t="s">
        <v>177</v>
      </c>
      <c r="C124" s="364"/>
      <c r="D124" s="374"/>
      <c r="E124" s="374"/>
      <c r="F124" s="373"/>
      <c r="G124" s="374"/>
      <c r="H124" s="370"/>
      <c r="J124" s="362">
        <f t="shared" si="6"/>
        <v>0</v>
      </c>
    </row>
    <row r="125" spans="1:10" ht="13" x14ac:dyDescent="0.3">
      <c r="A125" s="120">
        <f t="shared" si="7"/>
        <v>5</v>
      </c>
      <c r="B125" s="125" t="s">
        <v>177</v>
      </c>
      <c r="C125" s="364"/>
      <c r="D125" s="374"/>
      <c r="E125" s="374"/>
      <c r="F125" s="373"/>
      <c r="G125" s="374"/>
      <c r="H125" s="370"/>
      <c r="J125" s="362">
        <f t="shared" si="6"/>
        <v>0</v>
      </c>
    </row>
    <row r="126" spans="1:10" ht="13" x14ac:dyDescent="0.3">
      <c r="A126" s="120">
        <f t="shared" si="7"/>
        <v>6</v>
      </c>
      <c r="B126" s="125" t="s">
        <v>177</v>
      </c>
      <c r="C126" s="364"/>
      <c r="D126" s="374"/>
      <c r="E126" s="374"/>
      <c r="F126" s="373"/>
      <c r="G126" s="374"/>
      <c r="H126" s="370"/>
      <c r="J126" s="362">
        <f t="shared" si="6"/>
        <v>0</v>
      </c>
    </row>
    <row r="127" spans="1:10" ht="13" x14ac:dyDescent="0.3">
      <c r="A127" s="120">
        <f t="shared" si="7"/>
        <v>7</v>
      </c>
      <c r="B127" s="125" t="s">
        <v>177</v>
      </c>
      <c r="C127" s="364"/>
      <c r="D127" s="374"/>
      <c r="E127" s="374"/>
      <c r="F127" s="373"/>
      <c r="G127" s="374"/>
      <c r="H127" s="370"/>
      <c r="J127" s="362">
        <f t="shared" si="6"/>
        <v>0</v>
      </c>
    </row>
    <row r="128" spans="1:10" ht="13" x14ac:dyDescent="0.3">
      <c r="A128" s="120">
        <f>SUM(A127,1)</f>
        <v>8</v>
      </c>
      <c r="B128" s="125" t="s">
        <v>177</v>
      </c>
      <c r="C128" s="364"/>
      <c r="D128" s="374"/>
      <c r="E128" s="374"/>
      <c r="F128" s="373"/>
      <c r="G128" s="374"/>
      <c r="H128" s="370"/>
      <c r="J128" s="362">
        <f t="shared" si="6"/>
        <v>0</v>
      </c>
    </row>
    <row r="129" spans="1:10" ht="13" x14ac:dyDescent="0.3">
      <c r="A129" s="120">
        <f>SUM(A128,1)</f>
        <v>9</v>
      </c>
      <c r="B129" s="125" t="s">
        <v>177</v>
      </c>
      <c r="C129" s="364"/>
      <c r="D129" s="374"/>
      <c r="E129" s="374"/>
      <c r="F129" s="373"/>
      <c r="G129" s="374"/>
      <c r="H129" s="370"/>
      <c r="J129" s="362">
        <f t="shared" si="6"/>
        <v>0</v>
      </c>
    </row>
    <row r="130" spans="1:10" ht="13" x14ac:dyDescent="0.3">
      <c r="A130" s="120">
        <f t="shared" si="7"/>
        <v>10</v>
      </c>
      <c r="B130" s="125" t="s">
        <v>177</v>
      </c>
      <c r="C130" s="364"/>
      <c r="D130" s="374"/>
      <c r="E130" s="374"/>
      <c r="F130" s="373"/>
      <c r="G130" s="374"/>
      <c r="H130" s="370"/>
      <c r="J130" s="362">
        <f t="shared" si="6"/>
        <v>0</v>
      </c>
    </row>
    <row r="131" spans="1:10" ht="13" x14ac:dyDescent="0.3">
      <c r="A131" s="120">
        <f t="shared" si="7"/>
        <v>11</v>
      </c>
      <c r="B131" s="125" t="s">
        <v>177</v>
      </c>
      <c r="C131" s="364"/>
      <c r="D131" s="374"/>
      <c r="E131" s="374"/>
      <c r="F131" s="373"/>
      <c r="G131" s="374"/>
      <c r="H131" s="370"/>
      <c r="J131" s="362">
        <f t="shared" si="6"/>
        <v>0</v>
      </c>
    </row>
    <row r="132" spans="1:10" ht="13" x14ac:dyDescent="0.3">
      <c r="A132" s="120">
        <f t="shared" si="7"/>
        <v>12</v>
      </c>
      <c r="B132" s="125" t="s">
        <v>177</v>
      </c>
      <c r="C132" s="364"/>
      <c r="D132" s="374"/>
      <c r="E132" s="374"/>
      <c r="F132" s="373"/>
      <c r="G132" s="374"/>
      <c r="H132" s="370"/>
      <c r="J132" s="362">
        <f t="shared" si="6"/>
        <v>0</v>
      </c>
    </row>
    <row r="133" spans="1:10" ht="13" x14ac:dyDescent="0.3">
      <c r="A133" s="120">
        <f t="shared" si="7"/>
        <v>13</v>
      </c>
      <c r="B133" s="125" t="s">
        <v>177</v>
      </c>
      <c r="C133" s="364"/>
      <c r="D133" s="374"/>
      <c r="E133" s="374"/>
      <c r="F133" s="373"/>
      <c r="G133" s="374"/>
      <c r="H133" s="370"/>
      <c r="J133" s="362">
        <f t="shared" si="6"/>
        <v>0</v>
      </c>
    </row>
    <row r="134" spans="1:10" ht="13" x14ac:dyDescent="0.3">
      <c r="A134" s="120">
        <f t="shared" si="7"/>
        <v>14</v>
      </c>
      <c r="B134" s="125" t="s">
        <v>177</v>
      </c>
      <c r="C134" s="364"/>
      <c r="D134" s="374"/>
      <c r="E134" s="374"/>
      <c r="F134" s="373"/>
      <c r="G134" s="374"/>
      <c r="H134" s="370"/>
      <c r="J134" s="362">
        <f t="shared" si="6"/>
        <v>0</v>
      </c>
    </row>
    <row r="135" spans="1:10" x14ac:dyDescent="0.25">
      <c r="A135" s="120">
        <f t="shared" si="7"/>
        <v>15</v>
      </c>
      <c r="B135" s="125" t="s">
        <v>177</v>
      </c>
      <c r="C135" s="360"/>
      <c r="D135" s="374"/>
      <c r="E135" s="374"/>
      <c r="F135" s="373"/>
      <c r="G135" s="374"/>
      <c r="H135" s="370"/>
      <c r="J135" s="362">
        <f t="shared" si="6"/>
        <v>0</v>
      </c>
    </row>
    <row r="136" spans="1:10" ht="13" x14ac:dyDescent="0.3">
      <c r="A136" s="120">
        <f t="shared" si="7"/>
        <v>16</v>
      </c>
      <c r="B136" s="125" t="s">
        <v>177</v>
      </c>
      <c r="C136" s="364"/>
      <c r="D136" s="374"/>
      <c r="E136" s="374"/>
      <c r="F136" s="373"/>
      <c r="G136" s="374"/>
      <c r="H136" s="370"/>
      <c r="J136" s="362">
        <f t="shared" si="6"/>
        <v>0</v>
      </c>
    </row>
    <row r="137" spans="1:10" ht="13" x14ac:dyDescent="0.3">
      <c r="A137" s="120">
        <f t="shared" si="7"/>
        <v>17</v>
      </c>
      <c r="B137" s="125" t="s">
        <v>177</v>
      </c>
      <c r="C137" s="364"/>
      <c r="D137" s="374"/>
      <c r="E137" s="374"/>
      <c r="F137" s="373"/>
      <c r="G137" s="374"/>
      <c r="H137" s="370"/>
      <c r="J137" s="362">
        <f t="shared" si="6"/>
        <v>0</v>
      </c>
    </row>
    <row r="138" spans="1:10" ht="13" x14ac:dyDescent="0.3">
      <c r="A138" s="120">
        <f t="shared" si="7"/>
        <v>18</v>
      </c>
      <c r="B138" s="125" t="s">
        <v>177</v>
      </c>
      <c r="C138" s="364"/>
      <c r="D138" s="374"/>
      <c r="E138" s="374"/>
      <c r="F138" s="373"/>
      <c r="G138" s="374"/>
      <c r="H138" s="370"/>
      <c r="J138" s="362">
        <f t="shared" si="6"/>
        <v>0</v>
      </c>
    </row>
    <row r="139" spans="1:10" ht="13" x14ac:dyDescent="0.3">
      <c r="A139" s="120">
        <f t="shared" si="7"/>
        <v>19</v>
      </c>
      <c r="B139" s="125" t="s">
        <v>177</v>
      </c>
      <c r="C139" s="364"/>
      <c r="D139" s="374"/>
      <c r="E139" s="374"/>
      <c r="F139" s="373"/>
      <c r="G139" s="374"/>
      <c r="H139" s="370"/>
      <c r="J139" s="362">
        <f t="shared" si="6"/>
        <v>0</v>
      </c>
    </row>
    <row r="140" spans="1:10" ht="13" x14ac:dyDescent="0.3">
      <c r="A140" s="120">
        <v>19</v>
      </c>
      <c r="B140" s="125" t="s">
        <v>177</v>
      </c>
      <c r="C140" s="364"/>
      <c r="D140" s="374"/>
      <c r="E140" s="374"/>
      <c r="F140" s="373"/>
      <c r="G140" s="374"/>
      <c r="H140" s="370"/>
      <c r="J140" s="362"/>
    </row>
    <row r="141" spans="1:10" ht="13" x14ac:dyDescent="0.3">
      <c r="A141" s="120">
        <v>20</v>
      </c>
      <c r="B141" s="125" t="s">
        <v>177</v>
      </c>
      <c r="C141" s="364"/>
      <c r="D141" s="374"/>
      <c r="E141" s="374"/>
      <c r="F141" s="373"/>
      <c r="G141" s="374"/>
      <c r="H141" s="370"/>
      <c r="J141" s="362"/>
    </row>
    <row r="142" spans="1:10" ht="13" x14ac:dyDescent="0.3">
      <c r="A142" s="120">
        <v>21</v>
      </c>
      <c r="B142" s="125" t="s">
        <v>177</v>
      </c>
      <c r="C142" s="364"/>
      <c r="D142" s="374"/>
      <c r="E142" s="374"/>
      <c r="F142" s="373"/>
      <c r="G142" s="374"/>
      <c r="H142" s="370"/>
      <c r="J142" s="362"/>
    </row>
    <row r="143" spans="1:10" ht="13" x14ac:dyDescent="0.3">
      <c r="A143" s="120">
        <v>22</v>
      </c>
      <c r="B143" s="125" t="s">
        <v>177</v>
      </c>
      <c r="C143" s="364"/>
      <c r="D143" s="374"/>
      <c r="E143" s="374"/>
      <c r="F143" s="373"/>
      <c r="G143" s="374"/>
      <c r="H143" s="370"/>
      <c r="J143" s="362"/>
    </row>
    <row r="144" spans="1:10" ht="13" x14ac:dyDescent="0.3">
      <c r="A144" s="120">
        <v>23</v>
      </c>
      <c r="B144" s="125" t="s">
        <v>177</v>
      </c>
      <c r="C144" s="364"/>
      <c r="D144" s="374"/>
      <c r="E144" s="374"/>
      <c r="F144" s="373"/>
      <c r="G144" s="374"/>
      <c r="H144" s="370"/>
      <c r="J144" s="362"/>
    </row>
    <row r="145" spans="1:10" ht="13" x14ac:dyDescent="0.3">
      <c r="A145" s="120">
        <v>24</v>
      </c>
      <c r="B145" s="125" t="s">
        <v>177</v>
      </c>
      <c r="C145" s="364"/>
      <c r="D145" s="374"/>
      <c r="E145" s="374"/>
      <c r="F145" s="373"/>
      <c r="G145" s="374"/>
      <c r="H145" s="370"/>
      <c r="J145" s="362"/>
    </row>
    <row r="146" spans="1:10" ht="13" x14ac:dyDescent="0.3">
      <c r="A146" s="120">
        <v>25</v>
      </c>
      <c r="B146" s="125" t="s">
        <v>177</v>
      </c>
      <c r="C146" s="364"/>
      <c r="D146" s="374"/>
      <c r="E146" s="374"/>
      <c r="F146" s="373"/>
      <c r="G146" s="374"/>
      <c r="H146" s="370"/>
      <c r="J146" s="362"/>
    </row>
    <row r="147" spans="1:10" ht="13" x14ac:dyDescent="0.3">
      <c r="A147" s="120">
        <v>26</v>
      </c>
      <c r="B147" s="125" t="s">
        <v>177</v>
      </c>
      <c r="C147" s="364"/>
      <c r="D147" s="374"/>
      <c r="E147" s="374"/>
      <c r="F147" s="373"/>
      <c r="G147" s="374"/>
      <c r="H147" s="370"/>
      <c r="J147" s="362"/>
    </row>
    <row r="148" spans="1:10" ht="13" x14ac:dyDescent="0.3">
      <c r="A148" s="120">
        <v>27</v>
      </c>
      <c r="B148" s="125" t="s">
        <v>177</v>
      </c>
      <c r="C148" s="364"/>
      <c r="D148" s="374"/>
      <c r="E148" s="374"/>
      <c r="F148" s="373"/>
      <c r="G148" s="374"/>
      <c r="H148" s="370"/>
      <c r="J148" s="362"/>
    </row>
    <row r="149" spans="1:10" ht="13" x14ac:dyDescent="0.3">
      <c r="A149" s="120">
        <v>28</v>
      </c>
      <c r="B149" s="125" t="s">
        <v>177</v>
      </c>
      <c r="C149" s="364"/>
      <c r="D149" s="374"/>
      <c r="E149" s="374"/>
      <c r="F149" s="373"/>
      <c r="G149" s="374"/>
      <c r="H149" s="370"/>
      <c r="J149" s="362"/>
    </row>
    <row r="150" spans="1:10" ht="13" x14ac:dyDescent="0.3">
      <c r="A150" s="120">
        <v>29</v>
      </c>
      <c r="B150" s="125" t="s">
        <v>177</v>
      </c>
      <c r="C150" s="364"/>
      <c r="D150" s="374"/>
      <c r="E150" s="374"/>
      <c r="F150" s="373"/>
      <c r="G150" s="374"/>
      <c r="H150" s="370"/>
      <c r="J150" s="362"/>
    </row>
    <row r="151" spans="1:10" ht="13" x14ac:dyDescent="0.3">
      <c r="A151" s="120">
        <v>30</v>
      </c>
      <c r="B151" s="125" t="s">
        <v>177</v>
      </c>
      <c r="C151" s="364"/>
      <c r="D151" s="374"/>
      <c r="E151" s="374"/>
      <c r="F151" s="373"/>
      <c r="G151" s="374"/>
      <c r="H151" s="370"/>
      <c r="J151" s="362"/>
    </row>
    <row r="152" spans="1:10" ht="13" x14ac:dyDescent="0.3">
      <c r="A152" s="120">
        <v>31</v>
      </c>
      <c r="B152" s="125" t="s">
        <v>177</v>
      </c>
      <c r="C152" s="364"/>
      <c r="D152" s="374"/>
      <c r="E152" s="374"/>
      <c r="F152" s="373"/>
      <c r="G152" s="374"/>
      <c r="H152" s="370"/>
      <c r="J152" s="362"/>
    </row>
    <row r="153" spans="1:10" ht="13" x14ac:dyDescent="0.3">
      <c r="A153" s="120">
        <v>32</v>
      </c>
      <c r="B153" s="125" t="s">
        <v>177</v>
      </c>
      <c r="C153" s="364"/>
      <c r="D153" s="374"/>
      <c r="E153" s="374"/>
      <c r="F153" s="373"/>
      <c r="G153" s="374"/>
      <c r="H153" s="370"/>
      <c r="J153" s="362"/>
    </row>
    <row r="154" spans="1:10" ht="13" x14ac:dyDescent="0.3">
      <c r="A154" s="120">
        <v>33</v>
      </c>
      <c r="B154" s="125" t="s">
        <v>177</v>
      </c>
      <c r="C154" s="364"/>
      <c r="D154" s="374"/>
      <c r="E154" s="374"/>
      <c r="F154" s="373"/>
      <c r="G154" s="374"/>
      <c r="H154" s="370"/>
      <c r="J154" s="362"/>
    </row>
    <row r="155" spans="1:10" ht="13" x14ac:dyDescent="0.3">
      <c r="A155" s="120">
        <v>34</v>
      </c>
      <c r="B155" s="125" t="s">
        <v>177</v>
      </c>
      <c r="C155" s="364"/>
      <c r="D155" s="374"/>
      <c r="E155" s="374"/>
      <c r="F155" s="373"/>
      <c r="G155" s="374"/>
      <c r="H155" s="370"/>
      <c r="J155" s="362"/>
    </row>
    <row r="156" spans="1:10" ht="13" x14ac:dyDescent="0.3">
      <c r="A156" s="120">
        <v>35</v>
      </c>
      <c r="B156" s="125" t="s">
        <v>177</v>
      </c>
      <c r="C156" s="364"/>
      <c r="D156" s="374"/>
      <c r="E156" s="374"/>
      <c r="F156" s="373"/>
      <c r="G156" s="374"/>
      <c r="H156" s="370"/>
      <c r="J156" s="362"/>
    </row>
    <row r="157" spans="1:10" ht="13" x14ac:dyDescent="0.3">
      <c r="A157" s="120">
        <v>36</v>
      </c>
      <c r="B157" s="125" t="s">
        <v>177</v>
      </c>
      <c r="C157" s="364"/>
      <c r="D157" s="374"/>
      <c r="E157" s="374"/>
      <c r="F157" s="373"/>
      <c r="G157" s="374"/>
      <c r="H157" s="370"/>
      <c r="J157" s="362"/>
    </row>
    <row r="158" spans="1:10" ht="13" x14ac:dyDescent="0.3">
      <c r="A158" s="120">
        <v>37</v>
      </c>
      <c r="B158" s="125" t="s">
        <v>177</v>
      </c>
      <c r="C158" s="364"/>
      <c r="D158" s="374"/>
      <c r="E158" s="374"/>
      <c r="F158" s="373"/>
      <c r="G158" s="374"/>
      <c r="H158" s="370"/>
      <c r="J158" s="362"/>
    </row>
    <row r="159" spans="1:10" ht="13" x14ac:dyDescent="0.3">
      <c r="A159" s="120">
        <v>38</v>
      </c>
      <c r="B159" s="125" t="s">
        <v>177</v>
      </c>
      <c r="C159" s="364"/>
      <c r="D159" s="374"/>
      <c r="E159" s="374"/>
      <c r="F159" s="373"/>
      <c r="G159" s="374"/>
      <c r="H159" s="370"/>
      <c r="J159" s="362"/>
    </row>
    <row r="160" spans="1:10" ht="13" x14ac:dyDescent="0.3">
      <c r="A160" s="120">
        <v>39</v>
      </c>
      <c r="B160" s="125" t="s">
        <v>177</v>
      </c>
      <c r="C160" s="364"/>
      <c r="D160" s="374"/>
      <c r="E160" s="374"/>
      <c r="F160" s="373"/>
      <c r="G160" s="374"/>
      <c r="H160" s="370"/>
      <c r="J160" s="362"/>
    </row>
    <row r="161" spans="1:10" ht="13" x14ac:dyDescent="0.3">
      <c r="A161" s="120">
        <v>40</v>
      </c>
      <c r="B161" s="125" t="s">
        <v>177</v>
      </c>
      <c r="C161" s="364"/>
      <c r="D161" s="374"/>
      <c r="E161" s="374"/>
      <c r="F161" s="373"/>
      <c r="G161" s="374"/>
      <c r="H161" s="370"/>
      <c r="J161" s="362">
        <f t="shared" si="6"/>
        <v>0</v>
      </c>
    </row>
    <row r="162" spans="1:10" ht="13" x14ac:dyDescent="0.3">
      <c r="A162" s="120">
        <f t="shared" si="7"/>
        <v>41</v>
      </c>
      <c r="B162" s="125" t="s">
        <v>177</v>
      </c>
      <c r="C162" s="364"/>
      <c r="D162" s="374"/>
      <c r="E162" s="374"/>
      <c r="F162" s="373"/>
      <c r="G162" s="374"/>
      <c r="H162" s="370"/>
      <c r="J162" s="362">
        <f t="shared" si="6"/>
        <v>0</v>
      </c>
    </row>
    <row r="163" spans="1:10" ht="13" x14ac:dyDescent="0.3">
      <c r="A163" s="120">
        <f t="shared" si="7"/>
        <v>42</v>
      </c>
      <c r="B163" s="125" t="s">
        <v>177</v>
      </c>
      <c r="C163" s="364"/>
      <c r="D163" s="374"/>
      <c r="E163" s="374"/>
      <c r="F163" s="373"/>
      <c r="G163" s="374"/>
      <c r="H163" s="370"/>
      <c r="J163" s="362">
        <f t="shared" si="6"/>
        <v>0</v>
      </c>
    </row>
    <row r="164" spans="1:10" ht="13" x14ac:dyDescent="0.3">
      <c r="A164" s="120">
        <f t="shared" si="7"/>
        <v>43</v>
      </c>
      <c r="B164" s="125" t="s">
        <v>177</v>
      </c>
      <c r="C164" s="364"/>
      <c r="D164" s="374"/>
      <c r="E164" s="374"/>
      <c r="F164" s="373"/>
      <c r="G164" s="374"/>
      <c r="H164" s="370"/>
      <c r="J164" s="362">
        <f t="shared" si="6"/>
        <v>0</v>
      </c>
    </row>
    <row r="165" spans="1:10" ht="13" x14ac:dyDescent="0.3">
      <c r="A165" s="120">
        <f t="shared" si="7"/>
        <v>44</v>
      </c>
      <c r="B165" s="125" t="s">
        <v>177</v>
      </c>
      <c r="C165" s="364"/>
      <c r="D165" s="374"/>
      <c r="E165" s="374"/>
      <c r="F165" s="373"/>
      <c r="G165" s="374"/>
      <c r="H165" s="370"/>
      <c r="J165" s="362">
        <f t="shared" si="6"/>
        <v>0</v>
      </c>
    </row>
    <row r="166" spans="1:10" ht="13" x14ac:dyDescent="0.3">
      <c r="A166" s="120">
        <f t="shared" si="7"/>
        <v>45</v>
      </c>
      <c r="B166" s="125" t="s">
        <v>177</v>
      </c>
      <c r="C166" s="364"/>
      <c r="D166" s="374"/>
      <c r="E166" s="374"/>
      <c r="F166" s="373"/>
      <c r="G166" s="374"/>
      <c r="H166" s="370"/>
      <c r="J166" s="362">
        <f t="shared" si="6"/>
        <v>0</v>
      </c>
    </row>
    <row r="167" spans="1:10" ht="13" x14ac:dyDescent="0.3">
      <c r="A167" s="120">
        <f t="shared" si="7"/>
        <v>46</v>
      </c>
      <c r="B167" s="125" t="s">
        <v>177</v>
      </c>
      <c r="C167" s="364"/>
      <c r="D167" s="374"/>
      <c r="E167" s="374"/>
      <c r="F167" s="373"/>
      <c r="G167" s="374"/>
      <c r="H167" s="370"/>
      <c r="J167" s="362">
        <f t="shared" si="6"/>
        <v>0</v>
      </c>
    </row>
    <row r="168" spans="1:10" ht="13" x14ac:dyDescent="0.3">
      <c r="A168" s="120">
        <f t="shared" si="7"/>
        <v>47</v>
      </c>
      <c r="B168" s="125" t="s">
        <v>177</v>
      </c>
      <c r="C168" s="364"/>
      <c r="D168" s="374"/>
      <c r="E168" s="374"/>
      <c r="F168" s="373"/>
      <c r="G168" s="374"/>
      <c r="H168" s="370"/>
      <c r="J168" s="362">
        <f t="shared" si="6"/>
        <v>0</v>
      </c>
    </row>
    <row r="169" spans="1:10" ht="13" x14ac:dyDescent="0.3">
      <c r="A169" s="120">
        <f t="shared" si="7"/>
        <v>48</v>
      </c>
      <c r="B169" s="125" t="s">
        <v>177</v>
      </c>
      <c r="C169" s="364"/>
      <c r="D169" s="374"/>
      <c r="E169" s="374"/>
      <c r="F169" s="373"/>
      <c r="G169" s="374"/>
      <c r="H169" s="370"/>
      <c r="J169" s="362">
        <f t="shared" si="6"/>
        <v>0</v>
      </c>
    </row>
    <row r="170" spans="1:10" ht="13" x14ac:dyDescent="0.3">
      <c r="A170" s="120">
        <f t="shared" si="7"/>
        <v>49</v>
      </c>
      <c r="B170" s="125" t="s">
        <v>177</v>
      </c>
      <c r="C170" s="364"/>
      <c r="D170" s="374"/>
      <c r="E170" s="374"/>
      <c r="F170" s="373"/>
      <c r="G170" s="374"/>
      <c r="H170" s="370"/>
      <c r="J170" s="362">
        <f t="shared" si="6"/>
        <v>0</v>
      </c>
    </row>
    <row r="171" spans="1:10" ht="13" x14ac:dyDescent="0.3">
      <c r="A171" s="120">
        <f t="shared" si="7"/>
        <v>50</v>
      </c>
      <c r="B171" s="125" t="s">
        <v>177</v>
      </c>
      <c r="C171" s="364"/>
      <c r="D171" s="374"/>
      <c r="E171" s="374"/>
      <c r="F171" s="373"/>
      <c r="G171" s="374"/>
      <c r="H171" s="370"/>
      <c r="J171" s="362">
        <f t="shared" si="6"/>
        <v>0</v>
      </c>
    </row>
    <row r="172" spans="1:10" ht="13" x14ac:dyDescent="0.3">
      <c r="A172" s="120">
        <f t="shared" si="7"/>
        <v>51</v>
      </c>
      <c r="B172" s="125" t="s">
        <v>177</v>
      </c>
      <c r="C172" s="364"/>
      <c r="D172" s="374"/>
      <c r="E172" s="374"/>
      <c r="F172" s="373"/>
      <c r="G172" s="374"/>
      <c r="H172" s="370"/>
      <c r="J172" s="362">
        <f t="shared" si="6"/>
        <v>0</v>
      </c>
    </row>
    <row r="173" spans="1:10" ht="13" x14ac:dyDescent="0.3">
      <c r="A173" s="120">
        <f t="shared" si="7"/>
        <v>52</v>
      </c>
      <c r="B173" s="125" t="s">
        <v>177</v>
      </c>
      <c r="C173" s="364"/>
      <c r="D173" s="374"/>
      <c r="E173" s="374"/>
      <c r="F173" s="373"/>
      <c r="G173" s="374"/>
      <c r="H173" s="370"/>
      <c r="J173" s="362">
        <f t="shared" si="6"/>
        <v>0</v>
      </c>
    </row>
    <row r="174" spans="1:10" ht="13" x14ac:dyDescent="0.3">
      <c r="A174" s="120">
        <f t="shared" si="7"/>
        <v>53</v>
      </c>
      <c r="B174" s="125" t="s">
        <v>177</v>
      </c>
      <c r="C174" s="364"/>
      <c r="D174" s="374"/>
      <c r="E174" s="374"/>
      <c r="F174" s="373"/>
      <c r="G174" s="374"/>
      <c r="H174" s="370"/>
      <c r="J174" s="362">
        <f t="shared" si="6"/>
        <v>0</v>
      </c>
    </row>
    <row r="175" spans="1:10" ht="13" x14ac:dyDescent="0.3">
      <c r="A175" s="120">
        <f t="shared" si="7"/>
        <v>54</v>
      </c>
      <c r="B175" s="125" t="s">
        <v>177</v>
      </c>
      <c r="C175" s="364"/>
      <c r="D175" s="374"/>
      <c r="E175" s="374"/>
      <c r="F175" s="373"/>
      <c r="G175" s="374"/>
      <c r="H175" s="370"/>
      <c r="J175" s="362">
        <f t="shared" si="6"/>
        <v>0</v>
      </c>
    </row>
    <row r="176" spans="1:10" ht="13" x14ac:dyDescent="0.3">
      <c r="A176" s="120">
        <f t="shared" si="7"/>
        <v>55</v>
      </c>
      <c r="B176" s="125" t="s">
        <v>177</v>
      </c>
      <c r="C176" s="364"/>
      <c r="D176" s="374"/>
      <c r="E176" s="374"/>
      <c r="F176" s="373"/>
      <c r="G176" s="374"/>
      <c r="H176" s="370"/>
      <c r="J176" s="362">
        <f t="shared" si="6"/>
        <v>0</v>
      </c>
    </row>
    <row r="177" spans="1:10" ht="13" x14ac:dyDescent="0.3">
      <c r="A177" s="120">
        <f t="shared" si="7"/>
        <v>56</v>
      </c>
      <c r="B177" s="125" t="s">
        <v>177</v>
      </c>
      <c r="C177" s="364"/>
      <c r="D177" s="374"/>
      <c r="E177" s="374"/>
      <c r="F177" s="373"/>
      <c r="G177" s="374"/>
      <c r="H177" s="370"/>
      <c r="J177" s="362">
        <f t="shared" si="6"/>
        <v>0</v>
      </c>
    </row>
    <row r="178" spans="1:10" x14ac:dyDescent="0.25">
      <c r="A178" s="120">
        <f t="shared" si="7"/>
        <v>57</v>
      </c>
      <c r="B178" s="125" t="s">
        <v>177</v>
      </c>
      <c r="C178" s="360"/>
      <c r="D178" s="374"/>
      <c r="E178" s="374"/>
      <c r="F178" s="373"/>
      <c r="G178" s="374"/>
      <c r="H178" s="370"/>
      <c r="J178" s="362">
        <f t="shared" si="6"/>
        <v>0</v>
      </c>
    </row>
    <row r="179" spans="1:10" ht="13" x14ac:dyDescent="0.3">
      <c r="B179" s="130" t="s">
        <v>182</v>
      </c>
      <c r="C179" s="360"/>
      <c r="D179" s="386">
        <f>IF(SUM(D121:D178)=SUM('Table 1 Enrollment'!B47:C47,'Table 1 Enrollment'!E47:F47,'Table 1 Enrollment'!B48:C48,'Table 1 Enrollment'!E48:F48,'Table 1 Enrollment'!B50:C50,'Table 1 Enrollment'!E50:F50),SUM(D121:D178),"Check Table 1")</f>
        <v>0</v>
      </c>
      <c r="E179" s="365">
        <f>SUM(E121:E178)</f>
        <v>0</v>
      </c>
      <c r="F179" s="375"/>
      <c r="G179" s="385">
        <f>IF(SUM(G121:G178)=('Table 1 Enrollment'!B78+'Table 1 Enrollment'!E78+'Table 1 Enrollment'!B79+'Table 1 Enrollment'!E79+'Table 1 Enrollment'!B81+'Table 1 Enrollment'!E81),SUM(G121:G178),"Check Table 1")</f>
        <v>0</v>
      </c>
      <c r="H179" s="366">
        <f>SUM(H121:H178)</f>
        <v>0</v>
      </c>
      <c r="J179" s="371">
        <f>SUM(J121:J178)</f>
        <v>0</v>
      </c>
    </row>
    <row r="180" spans="1:10" x14ac:dyDescent="0.25">
      <c r="B180" s="624"/>
      <c r="C180" s="625"/>
      <c r="D180" s="625"/>
      <c r="E180" s="625"/>
      <c r="F180" s="625"/>
      <c r="G180" s="625"/>
      <c r="H180" s="625"/>
      <c r="I180" s="625"/>
      <c r="J180" s="626"/>
    </row>
    <row r="181" spans="1:10" ht="13" x14ac:dyDescent="0.3">
      <c r="B181" s="130" t="s">
        <v>276</v>
      </c>
      <c r="C181" s="131"/>
      <c r="D181" s="366">
        <f>D71+D106+D118+D179</f>
        <v>120</v>
      </c>
      <c r="E181" s="366">
        <f>E71+E106+E118+E179</f>
        <v>10</v>
      </c>
      <c r="F181" s="131"/>
      <c r="G181" s="366">
        <f>G71+G106+G118+G179</f>
        <v>129</v>
      </c>
      <c r="H181" s="366">
        <f>H71+H106+H118+H179</f>
        <v>10</v>
      </c>
      <c r="J181" s="371">
        <f>J71+J118+J179+J106</f>
        <v>9</v>
      </c>
    </row>
    <row r="182" spans="1:10" x14ac:dyDescent="0.25">
      <c r="B182" s="624"/>
      <c r="C182" s="625"/>
      <c r="D182" s="625"/>
      <c r="E182" s="625"/>
      <c r="F182" s="625"/>
      <c r="G182" s="625"/>
      <c r="H182" s="625"/>
      <c r="I182" s="625"/>
      <c r="J182" s="626"/>
    </row>
    <row r="183" spans="1:10" ht="13" x14ac:dyDescent="0.3">
      <c r="B183" s="130" t="s">
        <v>277</v>
      </c>
      <c r="C183" s="376"/>
      <c r="D183" s="366">
        <f>D71+D118+D179</f>
        <v>112</v>
      </c>
      <c r="E183" s="366">
        <f>E71+E118+E179</f>
        <v>8</v>
      </c>
      <c r="F183" s="376"/>
      <c r="G183" s="366">
        <f>G179+G118+G71</f>
        <v>120</v>
      </c>
      <c r="H183" s="366">
        <f>H179+H118+H71</f>
        <v>8</v>
      </c>
      <c r="I183" s="377"/>
      <c r="J183" s="371">
        <f>J179+J118+J71</f>
        <v>8</v>
      </c>
    </row>
  </sheetData>
  <sheetProtection selectLockedCells="1" selectUnlockedCells="1"/>
  <mergeCells count="15">
    <mergeCell ref="B1:J1"/>
    <mergeCell ref="D3:H3"/>
    <mergeCell ref="A4:B4"/>
    <mergeCell ref="B22:B23"/>
    <mergeCell ref="D22:E22"/>
    <mergeCell ref="G22:H22"/>
    <mergeCell ref="B120:J120"/>
    <mergeCell ref="B180:J180"/>
    <mergeCell ref="B182:J182"/>
    <mergeCell ref="B24:J24"/>
    <mergeCell ref="B72:J72"/>
    <mergeCell ref="B73:J73"/>
    <mergeCell ref="B107:J107"/>
    <mergeCell ref="B108:J108"/>
    <mergeCell ref="B119:J119"/>
  </mergeCells>
  <conditionalFormatting sqref="D71">
    <cfRule type="cellIs" dxfId="3" priority="3" operator="equal">
      <formula>"Check Table 1"</formula>
    </cfRule>
  </conditionalFormatting>
  <conditionalFormatting sqref="G71">
    <cfRule type="cellIs" dxfId="2" priority="2" operator="equal">
      <formula>"Check Table 1"</formula>
    </cfRule>
  </conditionalFormatting>
  <conditionalFormatting sqref="D106 G106 D118 G118 D179 G179">
    <cfRule type="cellIs" dxfId="1" priority="1" operator="equal">
      <formula>"Check Table 1"</formula>
    </cfRule>
  </conditionalFormatting>
  <pageMargins left="0.5" right="0.5" top="0.5" bottom="0.75" header="0.5" footer="0.5"/>
  <pageSetup scale="65" fitToHeight="0" orientation="portrait" r:id="rId1"/>
  <headerFooter alignWithMargins="0">
    <oddFooter>&amp;L&amp;8AEE&amp;CLast modified on &amp;D, &amp;T&amp;RPage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InsertARow_Table2">
                <anchor moveWithCells="1" sizeWithCells="1">
                  <from>
                    <xdr:col>1</xdr:col>
                    <xdr:colOff>57150</xdr:colOff>
                    <xdr:row>18</xdr:row>
                    <xdr:rowOff>38100</xdr:rowOff>
                  </from>
                  <to>
                    <xdr:col>2</xdr:col>
                    <xdr:colOff>69850</xdr:colOff>
                    <xdr:row>19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AV145"/>
  <sheetViews>
    <sheetView showGridLines="0" zoomScaleNormal="100" zoomScalePageLayoutView="60" workbookViewId="0">
      <selection activeCell="A12" sqref="A12"/>
    </sheetView>
  </sheetViews>
  <sheetFormatPr defaultColWidth="8.7265625" defaultRowHeight="13" x14ac:dyDescent="0.3"/>
  <cols>
    <col min="1" max="1" width="5.81640625" style="32" customWidth="1"/>
    <col min="2" max="2" width="40.54296875" customWidth="1"/>
    <col min="3" max="3" width="20.54296875" customWidth="1"/>
    <col min="4" max="5" width="40.7265625" customWidth="1"/>
    <col min="6" max="6" width="19.7265625" customWidth="1"/>
    <col min="7" max="7" width="12.7265625" style="33" customWidth="1"/>
    <col min="8" max="9" width="20.7265625" style="34" customWidth="1"/>
    <col min="10" max="10" width="26.1796875" style="35" customWidth="1"/>
    <col min="20" max="20" width="25.81640625" bestFit="1" customWidth="1"/>
    <col min="21" max="21" width="11.54296875" bestFit="1" customWidth="1"/>
  </cols>
  <sheetData>
    <row r="1" spans="1:48" ht="31" thickTop="1" thickBot="1" x14ac:dyDescent="0.65">
      <c r="A1" s="645" t="s">
        <v>663</v>
      </c>
      <c r="B1" s="646"/>
      <c r="C1" s="646"/>
      <c r="D1" s="646"/>
      <c r="E1" s="646"/>
      <c r="F1" s="646"/>
      <c r="G1" s="646"/>
      <c r="H1" s="646"/>
      <c r="I1" s="646"/>
      <c r="J1" s="647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</row>
    <row r="2" spans="1:48" ht="13.5" thickTop="1" x14ac:dyDescent="0.3">
      <c r="H2" s="98"/>
    </row>
    <row r="3" spans="1:48" ht="15.5" x14ac:dyDescent="0.35">
      <c r="B3" s="184" t="s">
        <v>282</v>
      </c>
      <c r="C3" s="635" t="str">
        <f>'Table 1 Enrollment'!B15</f>
        <v>Gloucester County, Glassboro, 1730</v>
      </c>
      <c r="D3" s="637"/>
      <c r="E3" s="185"/>
      <c r="F3" s="648"/>
      <c r="G3" s="648"/>
      <c r="H3" s="648"/>
      <c r="I3"/>
      <c r="J3"/>
      <c r="K3" s="28"/>
      <c r="L3" s="28"/>
      <c r="M3" s="28"/>
    </row>
    <row r="4" spans="1:48" ht="15.5" x14ac:dyDescent="0.35">
      <c r="B4" s="184"/>
      <c r="C4" s="15"/>
      <c r="D4" s="15"/>
      <c r="E4" s="185"/>
      <c r="F4" s="426"/>
      <c r="G4" s="426"/>
      <c r="H4" s="426"/>
      <c r="I4"/>
      <c r="J4"/>
      <c r="K4" s="28"/>
      <c r="L4" s="28"/>
      <c r="M4" s="28"/>
    </row>
    <row r="5" spans="1:48" s="68" customFormat="1" ht="15.5" x14ac:dyDescent="0.35">
      <c r="A5" s="199"/>
      <c r="B5" s="200"/>
      <c r="C5" s="201"/>
      <c r="D5" s="201"/>
      <c r="E5" s="185"/>
      <c r="F5" s="202"/>
      <c r="G5" s="202"/>
      <c r="H5" s="202"/>
      <c r="K5" s="28"/>
      <c r="L5" s="28"/>
      <c r="M5" s="28"/>
    </row>
    <row r="6" spans="1:48" s="37" customFormat="1" x14ac:dyDescent="0.3">
      <c r="A6" s="36"/>
      <c r="B6" s="259" t="s">
        <v>45</v>
      </c>
      <c r="C6" s="259" t="s">
        <v>46</v>
      </c>
      <c r="D6" s="259" t="s">
        <v>47</v>
      </c>
      <c r="E6" s="259" t="s">
        <v>48</v>
      </c>
      <c r="F6" s="259" t="s">
        <v>49</v>
      </c>
      <c r="G6" s="260" t="s">
        <v>50</v>
      </c>
      <c r="H6" s="261" t="s">
        <v>51</v>
      </c>
      <c r="I6" s="261" t="s">
        <v>52</v>
      </c>
      <c r="J6" s="262" t="s">
        <v>53</v>
      </c>
      <c r="T6" s="143"/>
      <c r="U6" s="144"/>
    </row>
    <row r="7" spans="1:48" s="43" customFormat="1" x14ac:dyDescent="0.3">
      <c r="A7" s="38"/>
      <c r="B7" s="39"/>
      <c r="C7" s="39"/>
      <c r="D7" s="39"/>
      <c r="E7" s="39"/>
      <c r="F7" s="39"/>
      <c r="G7" s="40"/>
      <c r="H7" s="41"/>
      <c r="I7" s="41"/>
      <c r="J7" s="42"/>
      <c r="T7" s="143"/>
      <c r="U7" s="144"/>
    </row>
    <row r="8" spans="1:48" s="43" customFormat="1" x14ac:dyDescent="0.3">
      <c r="A8" s="38"/>
      <c r="B8" s="39" t="s">
        <v>54</v>
      </c>
      <c r="C8" s="39" t="s">
        <v>55</v>
      </c>
      <c r="D8" s="39" t="s">
        <v>56</v>
      </c>
      <c r="E8" s="39"/>
      <c r="F8" s="39" t="s">
        <v>57</v>
      </c>
      <c r="G8" s="40">
        <v>81234567</v>
      </c>
      <c r="H8" s="41">
        <v>6091234567</v>
      </c>
      <c r="I8" s="41">
        <v>6091234567</v>
      </c>
      <c r="J8" s="44" t="s">
        <v>58</v>
      </c>
      <c r="T8" s="143"/>
      <c r="U8" s="144"/>
    </row>
    <row r="9" spans="1:48" s="43" customFormat="1" x14ac:dyDescent="0.3">
      <c r="A9" s="38"/>
      <c r="B9" s="39"/>
      <c r="C9" s="39"/>
      <c r="D9" s="39"/>
      <c r="E9" s="39"/>
      <c r="F9" s="39"/>
      <c r="G9" s="40"/>
      <c r="H9" s="41"/>
      <c r="I9" s="41"/>
      <c r="J9" s="42"/>
      <c r="T9" s="143"/>
      <c r="U9" s="144"/>
    </row>
    <row r="10" spans="1:48" x14ac:dyDescent="0.3">
      <c r="B10" s="45" t="s">
        <v>59</v>
      </c>
      <c r="C10" s="45"/>
      <c r="D10" s="46"/>
      <c r="E10" s="46"/>
      <c r="F10" s="46"/>
      <c r="G10" s="47"/>
      <c r="H10" s="48"/>
      <c r="I10" s="48"/>
      <c r="J10" s="49"/>
      <c r="T10" s="143"/>
      <c r="U10" s="144"/>
    </row>
    <row r="11" spans="1:48" x14ac:dyDescent="0.3">
      <c r="A11" s="32">
        <v>1</v>
      </c>
      <c r="B11" s="50" t="s">
        <v>792</v>
      </c>
      <c r="C11" s="50" t="s">
        <v>793</v>
      </c>
      <c r="D11" s="50" t="s">
        <v>794</v>
      </c>
      <c r="E11" s="50"/>
      <c r="F11" s="181" t="s">
        <v>795</v>
      </c>
      <c r="G11" s="483" t="s">
        <v>796</v>
      </c>
      <c r="H11" s="484" t="s">
        <v>797</v>
      </c>
      <c r="I11" s="484"/>
      <c r="J11" s="485" t="s">
        <v>798</v>
      </c>
      <c r="T11" s="143"/>
      <c r="U11" s="144"/>
    </row>
    <row r="12" spans="1:48" x14ac:dyDescent="0.3">
      <c r="A12" s="32">
        <f t="shared" ref="A12:A20" si="0">A11+1</f>
        <v>2</v>
      </c>
      <c r="B12" s="50"/>
      <c r="C12" s="50"/>
      <c r="D12" s="50"/>
      <c r="E12" s="50"/>
      <c r="F12" s="50"/>
      <c r="G12" s="51"/>
      <c r="H12" s="52"/>
      <c r="I12" s="52"/>
      <c r="J12" s="53"/>
      <c r="T12" s="143"/>
      <c r="U12" s="144"/>
    </row>
    <row r="13" spans="1:48" x14ac:dyDescent="0.3">
      <c r="A13" s="32">
        <f t="shared" si="0"/>
        <v>3</v>
      </c>
      <c r="B13" s="50"/>
      <c r="C13" s="50"/>
      <c r="D13" s="50"/>
      <c r="E13" s="50"/>
      <c r="F13" s="50"/>
      <c r="G13" s="51"/>
      <c r="H13" s="52"/>
      <c r="I13" s="52"/>
      <c r="J13" s="53"/>
      <c r="T13" s="143"/>
      <c r="U13" s="144"/>
    </row>
    <row r="14" spans="1:48" x14ac:dyDescent="0.3">
      <c r="A14" s="32">
        <f t="shared" si="0"/>
        <v>4</v>
      </c>
      <c r="B14" s="50"/>
      <c r="C14" s="50"/>
      <c r="D14" s="50"/>
      <c r="E14" s="50"/>
      <c r="F14" s="50"/>
      <c r="G14" s="51"/>
      <c r="H14" s="52"/>
      <c r="I14" s="52"/>
      <c r="J14" s="53"/>
      <c r="T14" s="143"/>
      <c r="U14" s="144"/>
    </row>
    <row r="15" spans="1:48" x14ac:dyDescent="0.3">
      <c r="A15" s="32">
        <f t="shared" si="0"/>
        <v>5</v>
      </c>
      <c r="B15" s="50"/>
      <c r="C15" s="50"/>
      <c r="D15" s="50"/>
      <c r="E15" s="50"/>
      <c r="F15" s="50"/>
      <c r="G15" s="51"/>
      <c r="H15" s="52"/>
      <c r="I15" s="52"/>
      <c r="J15" s="53"/>
      <c r="T15" s="143"/>
      <c r="U15" s="144"/>
    </row>
    <row r="16" spans="1:48" x14ac:dyDescent="0.3">
      <c r="A16" s="32">
        <f t="shared" si="0"/>
        <v>6</v>
      </c>
      <c r="B16" s="50"/>
      <c r="C16" s="50"/>
      <c r="D16" s="50"/>
      <c r="E16" s="50"/>
      <c r="F16" s="50"/>
      <c r="G16" s="51"/>
      <c r="H16" s="52"/>
      <c r="I16" s="52"/>
      <c r="J16" s="53"/>
      <c r="T16" s="143"/>
      <c r="U16" s="144"/>
    </row>
    <row r="17" spans="1:21" x14ac:dyDescent="0.3">
      <c r="A17" s="32">
        <f t="shared" si="0"/>
        <v>7</v>
      </c>
      <c r="B17" s="50"/>
      <c r="C17" s="50"/>
      <c r="D17" s="50"/>
      <c r="E17" s="50"/>
      <c r="F17" s="50"/>
      <c r="G17" s="51"/>
      <c r="H17" s="52"/>
      <c r="I17" s="52"/>
      <c r="J17" s="53"/>
      <c r="T17" s="143"/>
      <c r="U17" s="144"/>
    </row>
    <row r="18" spans="1:21" x14ac:dyDescent="0.3">
      <c r="A18" s="32">
        <f t="shared" si="0"/>
        <v>8</v>
      </c>
      <c r="B18" s="50"/>
      <c r="C18" s="50"/>
      <c r="D18" s="50"/>
      <c r="E18" s="50"/>
      <c r="F18" s="50"/>
      <c r="G18" s="51"/>
      <c r="H18" s="52"/>
      <c r="I18" s="52"/>
      <c r="J18" s="53"/>
      <c r="T18" s="143"/>
      <c r="U18" s="144"/>
    </row>
    <row r="19" spans="1:21" x14ac:dyDescent="0.3">
      <c r="A19" s="32">
        <f t="shared" si="0"/>
        <v>9</v>
      </c>
      <c r="B19" s="50"/>
      <c r="C19" s="50"/>
      <c r="D19" s="50"/>
      <c r="E19" s="50"/>
      <c r="F19" s="50"/>
      <c r="G19" s="51"/>
      <c r="H19" s="52"/>
      <c r="I19" s="52"/>
      <c r="J19" s="53"/>
      <c r="T19" s="143"/>
      <c r="U19" s="144"/>
    </row>
    <row r="20" spans="1:21" x14ac:dyDescent="0.3">
      <c r="A20" s="32">
        <f t="shared" si="0"/>
        <v>10</v>
      </c>
      <c r="B20" s="50"/>
      <c r="C20" s="50"/>
      <c r="D20" s="50"/>
      <c r="E20" s="50"/>
      <c r="F20" s="50"/>
      <c r="G20" s="51"/>
      <c r="H20" s="52"/>
      <c r="I20" s="52"/>
      <c r="J20" s="53"/>
      <c r="T20" s="143"/>
      <c r="U20" s="144"/>
    </row>
    <row r="21" spans="1:21" x14ac:dyDescent="0.3">
      <c r="A21" s="32">
        <v>11</v>
      </c>
      <c r="B21" s="50"/>
      <c r="C21" s="50"/>
      <c r="D21" s="50"/>
      <c r="E21" s="50"/>
      <c r="F21" s="50"/>
      <c r="G21" s="51"/>
      <c r="H21" s="52"/>
      <c r="I21" s="52"/>
      <c r="J21" s="53"/>
      <c r="T21" s="143"/>
      <c r="U21" s="144"/>
    </row>
    <row r="22" spans="1:21" x14ac:dyDescent="0.3">
      <c r="A22" s="32">
        <v>12</v>
      </c>
      <c r="B22" s="50"/>
      <c r="C22" s="50"/>
      <c r="D22" s="50"/>
      <c r="E22" s="50"/>
      <c r="F22" s="50"/>
      <c r="G22" s="51"/>
      <c r="H22" s="52"/>
      <c r="I22" s="52"/>
      <c r="J22" s="53"/>
      <c r="T22" s="143"/>
      <c r="U22" s="144"/>
    </row>
    <row r="23" spans="1:21" x14ac:dyDescent="0.3">
      <c r="B23" s="45" t="s">
        <v>60</v>
      </c>
      <c r="C23" s="45"/>
      <c r="D23" s="46"/>
      <c r="E23" s="46"/>
      <c r="F23" s="46"/>
      <c r="G23" s="47"/>
      <c r="H23" s="48"/>
      <c r="I23" s="48"/>
      <c r="J23" s="49"/>
      <c r="T23" s="143"/>
      <c r="U23" s="144"/>
    </row>
    <row r="24" spans="1:21" x14ac:dyDescent="0.3">
      <c r="A24" s="32">
        <v>1</v>
      </c>
      <c r="B24" s="181"/>
      <c r="C24" s="181"/>
      <c r="D24" s="181"/>
      <c r="E24" s="181"/>
      <c r="F24" s="181"/>
      <c r="G24" s="483"/>
      <c r="H24" s="484"/>
      <c r="I24" s="484"/>
      <c r="J24" s="485"/>
      <c r="T24" s="143"/>
      <c r="U24" s="144"/>
    </row>
    <row r="25" spans="1:21" x14ac:dyDescent="0.3">
      <c r="A25" s="32">
        <f t="shared" ref="A25:A56" si="1">A24+1</f>
        <v>2</v>
      </c>
      <c r="B25" s="50"/>
      <c r="C25" s="50"/>
      <c r="D25" s="50"/>
      <c r="E25" s="50"/>
      <c r="F25" s="50"/>
      <c r="G25" s="51"/>
      <c r="H25" s="52"/>
      <c r="I25" s="52"/>
      <c r="J25" s="486"/>
      <c r="T25" s="143"/>
      <c r="U25" s="144"/>
    </row>
    <row r="26" spans="1:21" x14ac:dyDescent="0.3">
      <c r="A26" s="32">
        <f t="shared" si="1"/>
        <v>3</v>
      </c>
      <c r="B26" s="181"/>
      <c r="C26" s="181"/>
      <c r="D26" s="181"/>
      <c r="E26" s="181"/>
      <c r="F26" s="181"/>
      <c r="G26" s="483"/>
      <c r="H26" s="484"/>
      <c r="I26" s="484"/>
      <c r="J26" s="485"/>
      <c r="T26" s="143"/>
      <c r="U26" s="144"/>
    </row>
    <row r="27" spans="1:21" x14ac:dyDescent="0.3">
      <c r="A27" s="32">
        <f t="shared" si="1"/>
        <v>4</v>
      </c>
      <c r="B27" s="50"/>
      <c r="C27" s="50"/>
      <c r="D27" s="50"/>
      <c r="E27" s="50"/>
      <c r="F27" s="50"/>
      <c r="G27" s="51"/>
      <c r="H27" s="52"/>
      <c r="I27" s="52"/>
      <c r="J27" s="486"/>
      <c r="T27" s="143"/>
      <c r="U27" s="144"/>
    </row>
    <row r="28" spans="1:21" x14ac:dyDescent="0.3">
      <c r="A28" s="32">
        <f t="shared" si="1"/>
        <v>5</v>
      </c>
      <c r="B28" s="181"/>
      <c r="C28" s="181"/>
      <c r="D28" s="181"/>
      <c r="E28" s="181"/>
      <c r="F28" s="181"/>
      <c r="G28" s="483"/>
      <c r="H28" s="484"/>
      <c r="I28" s="484"/>
      <c r="J28" s="485"/>
      <c r="T28" s="143"/>
      <c r="U28" s="144"/>
    </row>
    <row r="29" spans="1:21" x14ac:dyDescent="0.3">
      <c r="A29" s="32">
        <f t="shared" si="1"/>
        <v>6</v>
      </c>
      <c r="B29" s="50"/>
      <c r="C29" s="50"/>
      <c r="D29" s="50"/>
      <c r="E29" s="50"/>
      <c r="F29" s="50"/>
      <c r="G29" s="51"/>
      <c r="H29" s="52"/>
      <c r="I29" s="52"/>
      <c r="J29" s="486"/>
      <c r="T29" s="143"/>
      <c r="U29" s="144"/>
    </row>
    <row r="30" spans="1:21" x14ac:dyDescent="0.3">
      <c r="A30" s="32">
        <f t="shared" si="1"/>
        <v>7</v>
      </c>
      <c r="B30" s="181"/>
      <c r="C30" s="181"/>
      <c r="D30" s="181"/>
      <c r="E30" s="181"/>
      <c r="F30" s="181"/>
      <c r="G30" s="483"/>
      <c r="H30" s="484"/>
      <c r="I30" s="484"/>
      <c r="J30" s="487"/>
      <c r="T30" s="143"/>
      <c r="U30" s="144"/>
    </row>
    <row r="31" spans="1:21" x14ac:dyDescent="0.3">
      <c r="A31" s="32">
        <f t="shared" si="1"/>
        <v>8</v>
      </c>
      <c r="B31" s="50"/>
      <c r="C31" s="50"/>
      <c r="D31" s="50"/>
      <c r="E31" s="50"/>
      <c r="F31" s="50"/>
      <c r="G31" s="51"/>
      <c r="H31" s="52"/>
      <c r="I31" s="52"/>
      <c r="J31" s="53"/>
      <c r="T31" s="143"/>
      <c r="U31" s="144"/>
    </row>
    <row r="32" spans="1:21" x14ac:dyDescent="0.3">
      <c r="A32" s="32">
        <f t="shared" si="1"/>
        <v>9</v>
      </c>
      <c r="B32" s="50"/>
      <c r="C32" s="50"/>
      <c r="D32" s="50"/>
      <c r="E32" s="50"/>
      <c r="F32" s="50"/>
      <c r="G32" s="51"/>
      <c r="H32" s="52"/>
      <c r="I32" s="52"/>
      <c r="J32" s="53"/>
      <c r="T32" s="143"/>
      <c r="U32" s="144"/>
    </row>
    <row r="33" spans="1:21" x14ac:dyDescent="0.3">
      <c r="A33" s="32">
        <f t="shared" si="1"/>
        <v>10</v>
      </c>
      <c r="B33" s="50"/>
      <c r="C33" s="50"/>
      <c r="D33" s="50"/>
      <c r="E33" s="50"/>
      <c r="F33" s="50"/>
      <c r="G33" s="51"/>
      <c r="H33" s="52"/>
      <c r="I33" s="52"/>
      <c r="J33" s="53"/>
      <c r="T33" s="143"/>
      <c r="U33" s="144"/>
    </row>
    <row r="34" spans="1:21" x14ac:dyDescent="0.3">
      <c r="A34" s="32">
        <f t="shared" si="1"/>
        <v>11</v>
      </c>
      <c r="B34" s="50"/>
      <c r="C34" s="50"/>
      <c r="D34" s="50"/>
      <c r="E34" s="50"/>
      <c r="F34" s="50"/>
      <c r="G34" s="51"/>
      <c r="H34" s="52"/>
      <c r="I34" s="52"/>
      <c r="J34" s="53"/>
      <c r="T34" s="143"/>
      <c r="U34" s="144"/>
    </row>
    <row r="35" spans="1:21" x14ac:dyDescent="0.3">
      <c r="A35" s="32">
        <f t="shared" si="1"/>
        <v>12</v>
      </c>
      <c r="B35" s="50"/>
      <c r="C35" s="50"/>
      <c r="D35" s="50"/>
      <c r="E35" s="50"/>
      <c r="F35" s="50"/>
      <c r="G35" s="51"/>
      <c r="H35" s="52"/>
      <c r="I35" s="52"/>
      <c r="J35" s="53"/>
      <c r="T35" s="143"/>
      <c r="U35" s="143"/>
    </row>
    <row r="36" spans="1:21" x14ac:dyDescent="0.3">
      <c r="A36" s="32">
        <f t="shared" si="1"/>
        <v>13</v>
      </c>
      <c r="B36" s="50"/>
      <c r="C36" s="50"/>
      <c r="D36" s="50"/>
      <c r="E36" s="50"/>
      <c r="F36" s="50"/>
      <c r="G36" s="51"/>
      <c r="H36" s="52"/>
      <c r="I36" s="52"/>
      <c r="J36" s="53"/>
      <c r="T36" s="143"/>
      <c r="U36" s="143"/>
    </row>
    <row r="37" spans="1:21" x14ac:dyDescent="0.3">
      <c r="A37" s="32">
        <f t="shared" si="1"/>
        <v>14</v>
      </c>
      <c r="B37" s="50"/>
      <c r="C37" s="50"/>
      <c r="D37" s="50"/>
      <c r="E37" s="50"/>
      <c r="F37" s="50"/>
      <c r="G37" s="51"/>
      <c r="H37" s="52"/>
      <c r="I37" s="52"/>
      <c r="J37" s="53"/>
      <c r="T37" s="143"/>
      <c r="U37" s="143"/>
    </row>
    <row r="38" spans="1:21" x14ac:dyDescent="0.3">
      <c r="A38" s="32">
        <f t="shared" si="1"/>
        <v>15</v>
      </c>
      <c r="B38" s="50"/>
      <c r="C38" s="50"/>
      <c r="D38" s="50"/>
      <c r="E38" s="50"/>
      <c r="F38" s="50"/>
      <c r="G38" s="51"/>
      <c r="H38" s="52"/>
      <c r="I38" s="52"/>
      <c r="J38" s="53"/>
      <c r="T38" s="143"/>
      <c r="U38" s="143"/>
    </row>
    <row r="39" spans="1:21" x14ac:dyDescent="0.3">
      <c r="A39" s="32">
        <f t="shared" si="1"/>
        <v>16</v>
      </c>
      <c r="B39" s="50"/>
      <c r="C39" s="50"/>
      <c r="D39" s="50"/>
      <c r="E39" s="50"/>
      <c r="F39" s="50"/>
      <c r="G39" s="51"/>
      <c r="H39" s="52"/>
      <c r="I39" s="52"/>
      <c r="J39" s="53"/>
      <c r="T39" s="143"/>
      <c r="U39" s="143"/>
    </row>
    <row r="40" spans="1:21" x14ac:dyDescent="0.3">
      <c r="A40" s="32">
        <f t="shared" si="1"/>
        <v>17</v>
      </c>
      <c r="B40" s="50"/>
      <c r="C40" s="50"/>
      <c r="D40" s="50"/>
      <c r="E40" s="50"/>
      <c r="F40" s="50"/>
      <c r="G40" s="51"/>
      <c r="H40" s="52"/>
      <c r="I40" s="52"/>
      <c r="J40" s="53"/>
      <c r="T40" s="143"/>
      <c r="U40" s="143"/>
    </row>
    <row r="41" spans="1:21" x14ac:dyDescent="0.3">
      <c r="A41" s="32">
        <f t="shared" si="1"/>
        <v>18</v>
      </c>
      <c r="B41" s="50"/>
      <c r="C41" s="50"/>
      <c r="D41" s="50"/>
      <c r="E41" s="50"/>
      <c r="F41" s="50"/>
      <c r="G41" s="51"/>
      <c r="H41" s="52"/>
      <c r="I41" s="52"/>
      <c r="J41" s="53"/>
      <c r="T41" s="143"/>
      <c r="U41" s="143"/>
    </row>
    <row r="42" spans="1:21" x14ac:dyDescent="0.3">
      <c r="A42" s="32">
        <f t="shared" si="1"/>
        <v>19</v>
      </c>
      <c r="B42" s="50"/>
      <c r="C42" s="50"/>
      <c r="D42" s="50"/>
      <c r="E42" s="50"/>
      <c r="F42" s="50"/>
      <c r="G42" s="51"/>
      <c r="H42" s="52"/>
      <c r="I42" s="52"/>
      <c r="J42" s="53"/>
      <c r="T42" s="143"/>
      <c r="U42" s="143"/>
    </row>
    <row r="43" spans="1:21" x14ac:dyDescent="0.3">
      <c r="A43" s="32">
        <f t="shared" si="1"/>
        <v>20</v>
      </c>
      <c r="B43" s="50"/>
      <c r="C43" s="50"/>
      <c r="D43" s="50"/>
      <c r="E43" s="50"/>
      <c r="F43" s="50"/>
      <c r="G43" s="51"/>
      <c r="H43" s="52"/>
      <c r="I43" s="52"/>
      <c r="J43" s="53"/>
      <c r="T43" s="143"/>
      <c r="U43" s="143"/>
    </row>
    <row r="44" spans="1:21" x14ac:dyDescent="0.3">
      <c r="A44" s="32">
        <f t="shared" si="1"/>
        <v>21</v>
      </c>
      <c r="B44" s="50"/>
      <c r="C44" s="50"/>
      <c r="D44" s="50"/>
      <c r="E44" s="50"/>
      <c r="F44" s="50"/>
      <c r="G44" s="51"/>
      <c r="H44" s="52"/>
      <c r="I44" s="52"/>
      <c r="J44" s="53"/>
      <c r="T44" s="143"/>
    </row>
    <row r="45" spans="1:21" x14ac:dyDescent="0.3">
      <c r="A45" s="32">
        <f t="shared" si="1"/>
        <v>22</v>
      </c>
      <c r="B45" s="50"/>
      <c r="C45" s="50"/>
      <c r="D45" s="50"/>
      <c r="E45" s="50"/>
      <c r="F45" s="50"/>
      <c r="G45" s="51"/>
      <c r="H45" s="52"/>
      <c r="I45" s="52"/>
      <c r="J45" s="53"/>
      <c r="T45" s="143"/>
    </row>
    <row r="46" spans="1:21" x14ac:dyDescent="0.3">
      <c r="A46" s="32">
        <f t="shared" si="1"/>
        <v>23</v>
      </c>
      <c r="B46" s="50"/>
      <c r="C46" s="50"/>
      <c r="D46" s="50"/>
      <c r="E46" s="50"/>
      <c r="F46" s="50"/>
      <c r="G46" s="51"/>
      <c r="H46" s="52"/>
      <c r="I46" s="52"/>
      <c r="J46" s="53"/>
      <c r="T46" s="143"/>
    </row>
    <row r="47" spans="1:21" x14ac:dyDescent="0.3">
      <c r="A47" s="32">
        <f t="shared" si="1"/>
        <v>24</v>
      </c>
      <c r="B47" s="50"/>
      <c r="C47" s="50"/>
      <c r="D47" s="50"/>
      <c r="E47" s="50"/>
      <c r="F47" s="50"/>
      <c r="G47" s="51"/>
      <c r="H47" s="52"/>
      <c r="I47" s="52"/>
      <c r="J47" s="53"/>
      <c r="T47" s="143"/>
    </row>
    <row r="48" spans="1:21" x14ac:dyDescent="0.3">
      <c r="A48" s="32">
        <f t="shared" si="1"/>
        <v>25</v>
      </c>
      <c r="B48" s="50"/>
      <c r="C48" s="50"/>
      <c r="D48" s="50"/>
      <c r="E48" s="50"/>
      <c r="F48" s="50"/>
      <c r="G48" s="51"/>
      <c r="H48" s="52"/>
      <c r="I48" s="52"/>
      <c r="J48" s="53"/>
      <c r="T48" s="143"/>
    </row>
    <row r="49" spans="1:20" x14ac:dyDescent="0.3">
      <c r="A49" s="32">
        <f t="shared" si="1"/>
        <v>26</v>
      </c>
      <c r="B49" s="50"/>
      <c r="C49" s="50"/>
      <c r="D49" s="50"/>
      <c r="E49" s="50"/>
      <c r="F49" s="50"/>
      <c r="G49" s="51"/>
      <c r="H49" s="52"/>
      <c r="I49" s="52"/>
      <c r="J49" s="53"/>
      <c r="T49" s="143"/>
    </row>
    <row r="50" spans="1:20" x14ac:dyDescent="0.3">
      <c r="A50" s="32">
        <f t="shared" si="1"/>
        <v>27</v>
      </c>
      <c r="B50" s="50"/>
      <c r="C50" s="50"/>
      <c r="D50" s="50"/>
      <c r="E50" s="50"/>
      <c r="F50" s="50"/>
      <c r="G50" s="51"/>
      <c r="H50" s="52"/>
      <c r="I50" s="52"/>
      <c r="J50" s="53"/>
    </row>
    <row r="51" spans="1:20" x14ac:dyDescent="0.3">
      <c r="A51" s="32">
        <f t="shared" si="1"/>
        <v>28</v>
      </c>
      <c r="B51" s="50"/>
      <c r="C51" s="50"/>
      <c r="D51" s="50"/>
      <c r="E51" s="50"/>
      <c r="F51" s="50"/>
      <c r="G51" s="51"/>
      <c r="H51" s="52"/>
      <c r="I51" s="52"/>
      <c r="J51" s="53"/>
    </row>
    <row r="52" spans="1:20" x14ac:dyDescent="0.3">
      <c r="A52" s="32">
        <f t="shared" si="1"/>
        <v>29</v>
      </c>
      <c r="B52" s="50"/>
      <c r="C52" s="50"/>
      <c r="D52" s="50"/>
      <c r="E52" s="50"/>
      <c r="F52" s="50"/>
      <c r="G52" s="51"/>
      <c r="H52" s="52"/>
      <c r="I52" s="52"/>
      <c r="J52" s="53"/>
    </row>
    <row r="53" spans="1:20" x14ac:dyDescent="0.3">
      <c r="A53" s="32">
        <f t="shared" si="1"/>
        <v>30</v>
      </c>
      <c r="B53" s="50"/>
      <c r="C53" s="50"/>
      <c r="D53" s="50"/>
      <c r="E53" s="50"/>
      <c r="F53" s="50"/>
      <c r="G53" s="51"/>
      <c r="H53" s="52"/>
      <c r="I53" s="52"/>
      <c r="J53" s="53"/>
    </row>
    <row r="54" spans="1:20" x14ac:dyDescent="0.3">
      <c r="A54" s="32">
        <f t="shared" si="1"/>
        <v>31</v>
      </c>
      <c r="B54" s="50"/>
      <c r="C54" s="50"/>
      <c r="D54" s="50"/>
      <c r="E54" s="50"/>
      <c r="F54" s="50"/>
      <c r="G54" s="51"/>
      <c r="H54" s="52"/>
      <c r="I54" s="52"/>
      <c r="J54" s="53"/>
    </row>
    <row r="55" spans="1:20" x14ac:dyDescent="0.3">
      <c r="A55" s="32">
        <f t="shared" si="1"/>
        <v>32</v>
      </c>
      <c r="B55" s="50"/>
      <c r="C55" s="50"/>
      <c r="D55" s="50"/>
      <c r="E55" s="50"/>
      <c r="F55" s="50"/>
      <c r="G55" s="51"/>
      <c r="H55" s="52"/>
      <c r="I55" s="52"/>
      <c r="J55" s="53"/>
    </row>
    <row r="56" spans="1:20" x14ac:dyDescent="0.3">
      <c r="A56" s="32">
        <f t="shared" si="1"/>
        <v>33</v>
      </c>
      <c r="B56" s="50"/>
      <c r="C56" s="50"/>
      <c r="D56" s="50"/>
      <c r="E56" s="50"/>
      <c r="F56" s="50"/>
      <c r="G56" s="51"/>
      <c r="H56" s="52"/>
      <c r="I56" s="52"/>
      <c r="J56" s="53"/>
    </row>
    <row r="57" spans="1:20" x14ac:dyDescent="0.3">
      <c r="A57" s="32">
        <f t="shared" ref="A57:A83" si="2">A56+1</f>
        <v>34</v>
      </c>
      <c r="B57" s="50"/>
      <c r="C57" s="50"/>
      <c r="D57" s="50"/>
      <c r="E57" s="50"/>
      <c r="F57" s="50"/>
      <c r="G57" s="51"/>
      <c r="H57" s="52"/>
      <c r="I57" s="52"/>
      <c r="J57" s="53"/>
    </row>
    <row r="58" spans="1:20" x14ac:dyDescent="0.3">
      <c r="A58" s="32">
        <f t="shared" si="2"/>
        <v>35</v>
      </c>
      <c r="B58" s="50"/>
      <c r="C58" s="50"/>
      <c r="D58" s="50"/>
      <c r="E58" s="50"/>
      <c r="F58" s="50"/>
      <c r="G58" s="51"/>
      <c r="H58" s="52"/>
      <c r="I58" s="52"/>
      <c r="J58" s="53"/>
    </row>
    <row r="59" spans="1:20" x14ac:dyDescent="0.3">
      <c r="A59" s="32">
        <f t="shared" si="2"/>
        <v>36</v>
      </c>
      <c r="B59" s="50"/>
      <c r="C59" s="50"/>
      <c r="D59" s="50"/>
      <c r="E59" s="50"/>
      <c r="F59" s="50"/>
      <c r="G59" s="51"/>
      <c r="H59" s="52"/>
      <c r="I59" s="52"/>
      <c r="J59" s="53"/>
    </row>
    <row r="60" spans="1:20" x14ac:dyDescent="0.3">
      <c r="A60" s="32">
        <f t="shared" si="2"/>
        <v>37</v>
      </c>
      <c r="B60" s="50"/>
      <c r="C60" s="50"/>
      <c r="D60" s="50"/>
      <c r="E60" s="50"/>
      <c r="F60" s="50"/>
      <c r="G60" s="51"/>
      <c r="H60" s="52"/>
      <c r="I60" s="52"/>
      <c r="J60" s="53"/>
    </row>
    <row r="61" spans="1:20" x14ac:dyDescent="0.3">
      <c r="A61" s="32">
        <f t="shared" si="2"/>
        <v>38</v>
      </c>
      <c r="B61" s="50"/>
      <c r="C61" s="50"/>
      <c r="D61" s="50"/>
      <c r="E61" s="50"/>
      <c r="F61" s="50"/>
      <c r="G61" s="51"/>
      <c r="H61" s="52"/>
      <c r="I61" s="52"/>
      <c r="J61" s="53"/>
    </row>
    <row r="62" spans="1:20" x14ac:dyDescent="0.3">
      <c r="A62" s="32">
        <f t="shared" si="2"/>
        <v>39</v>
      </c>
      <c r="B62" s="50"/>
      <c r="C62" s="50"/>
      <c r="D62" s="50"/>
      <c r="E62" s="50"/>
      <c r="F62" s="50"/>
      <c r="G62" s="51"/>
      <c r="H62" s="52"/>
      <c r="I62" s="52"/>
      <c r="J62" s="53"/>
    </row>
    <row r="63" spans="1:20" x14ac:dyDescent="0.3">
      <c r="A63" s="32">
        <f t="shared" si="2"/>
        <v>40</v>
      </c>
      <c r="B63" s="50"/>
      <c r="C63" s="50"/>
      <c r="D63" s="50"/>
      <c r="E63" s="50"/>
      <c r="F63" s="50"/>
      <c r="G63" s="51"/>
      <c r="H63" s="52"/>
      <c r="I63" s="52"/>
      <c r="J63" s="53"/>
    </row>
    <row r="64" spans="1:20" x14ac:dyDescent="0.3">
      <c r="A64" s="32">
        <f t="shared" si="2"/>
        <v>41</v>
      </c>
      <c r="B64" s="50"/>
      <c r="C64" s="50"/>
      <c r="D64" s="50"/>
      <c r="E64" s="50"/>
      <c r="F64" s="50"/>
      <c r="G64" s="51"/>
      <c r="H64" s="52"/>
      <c r="I64" s="52"/>
      <c r="J64" s="53"/>
    </row>
    <row r="65" spans="1:10" x14ac:dyDescent="0.3">
      <c r="A65" s="32">
        <f t="shared" si="2"/>
        <v>42</v>
      </c>
      <c r="B65" s="50"/>
      <c r="C65" s="50"/>
      <c r="D65" s="50"/>
      <c r="E65" s="50"/>
      <c r="F65" s="50"/>
      <c r="G65" s="51"/>
      <c r="H65" s="52"/>
      <c r="I65" s="52"/>
      <c r="J65" s="53"/>
    </row>
    <row r="66" spans="1:10" x14ac:dyDescent="0.3">
      <c r="A66" s="32">
        <f t="shared" si="2"/>
        <v>43</v>
      </c>
      <c r="B66" s="50"/>
      <c r="C66" s="50"/>
      <c r="D66" s="50"/>
      <c r="E66" s="50"/>
      <c r="F66" s="50"/>
      <c r="G66" s="51"/>
      <c r="H66" s="52"/>
      <c r="I66" s="52"/>
      <c r="J66" s="53"/>
    </row>
    <row r="67" spans="1:10" x14ac:dyDescent="0.3">
      <c r="A67" s="32">
        <f t="shared" si="2"/>
        <v>44</v>
      </c>
      <c r="B67" s="50"/>
      <c r="C67" s="50"/>
      <c r="D67" s="50"/>
      <c r="E67" s="50"/>
      <c r="F67" s="50"/>
      <c r="G67" s="51"/>
      <c r="H67" s="52"/>
      <c r="I67" s="52"/>
      <c r="J67" s="53"/>
    </row>
    <row r="68" spans="1:10" x14ac:dyDescent="0.3">
      <c r="A68" s="32">
        <f t="shared" si="2"/>
        <v>45</v>
      </c>
      <c r="B68" s="50"/>
      <c r="C68" s="50"/>
      <c r="D68" s="50"/>
      <c r="E68" s="50"/>
      <c r="F68" s="50"/>
      <c r="G68" s="51"/>
      <c r="H68" s="52"/>
      <c r="I68" s="52"/>
      <c r="J68" s="53"/>
    </row>
    <row r="69" spans="1:10" x14ac:dyDescent="0.3">
      <c r="A69" s="32">
        <f t="shared" si="2"/>
        <v>46</v>
      </c>
      <c r="B69" s="50"/>
      <c r="C69" s="50"/>
      <c r="D69" s="50"/>
      <c r="E69" s="50"/>
      <c r="F69" s="50"/>
      <c r="G69" s="51"/>
      <c r="H69" s="52"/>
      <c r="I69" s="52"/>
      <c r="J69" s="53"/>
    </row>
    <row r="70" spans="1:10" x14ac:dyDescent="0.3">
      <c r="A70" s="32">
        <f t="shared" si="2"/>
        <v>47</v>
      </c>
      <c r="B70" s="50"/>
      <c r="C70" s="50"/>
      <c r="D70" s="50"/>
      <c r="E70" s="50"/>
      <c r="F70" s="50"/>
      <c r="G70" s="51"/>
      <c r="H70" s="52"/>
      <c r="I70" s="52"/>
      <c r="J70" s="53"/>
    </row>
    <row r="71" spans="1:10" x14ac:dyDescent="0.3">
      <c r="A71" s="32">
        <f t="shared" si="2"/>
        <v>48</v>
      </c>
      <c r="B71" s="50"/>
      <c r="C71" s="50"/>
      <c r="D71" s="50"/>
      <c r="E71" s="50"/>
      <c r="F71" s="50"/>
      <c r="G71" s="51"/>
      <c r="H71" s="52"/>
      <c r="I71" s="52"/>
      <c r="J71" s="53"/>
    </row>
    <row r="72" spans="1:10" x14ac:dyDescent="0.3">
      <c r="A72" s="32">
        <f t="shared" si="2"/>
        <v>49</v>
      </c>
      <c r="B72" s="50"/>
      <c r="C72" s="50"/>
      <c r="D72" s="50"/>
      <c r="E72" s="50"/>
      <c r="F72" s="50"/>
      <c r="G72" s="51"/>
      <c r="H72" s="52"/>
      <c r="I72" s="52"/>
      <c r="J72" s="53"/>
    </row>
    <row r="73" spans="1:10" x14ac:dyDescent="0.3">
      <c r="A73" s="32">
        <f t="shared" si="2"/>
        <v>50</v>
      </c>
      <c r="B73" s="50"/>
      <c r="C73" s="50"/>
      <c r="D73" s="50"/>
      <c r="E73" s="50"/>
      <c r="F73" s="50"/>
      <c r="G73" s="51"/>
      <c r="H73" s="52"/>
      <c r="I73" s="52"/>
      <c r="J73" s="53"/>
    </row>
    <row r="74" spans="1:10" x14ac:dyDescent="0.3">
      <c r="A74" s="32">
        <f t="shared" si="2"/>
        <v>51</v>
      </c>
      <c r="B74" s="50"/>
      <c r="C74" s="50"/>
      <c r="D74" s="50"/>
      <c r="E74" s="50"/>
      <c r="F74" s="50"/>
      <c r="G74" s="51"/>
      <c r="H74" s="52"/>
      <c r="I74" s="52"/>
      <c r="J74" s="53"/>
    </row>
    <row r="75" spans="1:10" x14ac:dyDescent="0.3">
      <c r="A75" s="32">
        <f t="shared" si="2"/>
        <v>52</v>
      </c>
      <c r="B75" s="50"/>
      <c r="C75" s="50"/>
      <c r="D75" s="50"/>
      <c r="E75" s="50"/>
      <c r="F75" s="50"/>
      <c r="G75" s="51"/>
      <c r="H75" s="52"/>
      <c r="I75" s="52"/>
      <c r="J75" s="53"/>
    </row>
    <row r="76" spans="1:10" x14ac:dyDescent="0.3">
      <c r="A76" s="32">
        <f t="shared" si="2"/>
        <v>53</v>
      </c>
      <c r="B76" s="50"/>
      <c r="C76" s="50"/>
      <c r="D76" s="50"/>
      <c r="E76" s="50"/>
      <c r="F76" s="50"/>
      <c r="G76" s="51"/>
      <c r="H76" s="52"/>
      <c r="I76" s="52"/>
      <c r="J76" s="53"/>
    </row>
    <row r="77" spans="1:10" x14ac:dyDescent="0.3">
      <c r="A77" s="32">
        <f t="shared" si="2"/>
        <v>54</v>
      </c>
      <c r="B77" s="50"/>
      <c r="C77" s="50"/>
      <c r="D77" s="50"/>
      <c r="E77" s="50"/>
      <c r="F77" s="50"/>
      <c r="G77" s="51"/>
      <c r="H77" s="52"/>
      <c r="I77" s="52"/>
      <c r="J77" s="53"/>
    </row>
    <row r="78" spans="1:10" x14ac:dyDescent="0.3">
      <c r="A78" s="32">
        <f t="shared" si="2"/>
        <v>55</v>
      </c>
      <c r="B78" s="50"/>
      <c r="C78" s="50"/>
      <c r="D78" s="50"/>
      <c r="E78" s="50"/>
      <c r="F78" s="50"/>
      <c r="G78" s="51"/>
      <c r="H78" s="52"/>
      <c r="I78" s="52"/>
      <c r="J78" s="53"/>
    </row>
    <row r="79" spans="1:10" x14ac:dyDescent="0.3">
      <c r="A79" s="32">
        <f t="shared" si="2"/>
        <v>56</v>
      </c>
      <c r="B79" s="50"/>
      <c r="C79" s="50"/>
      <c r="D79" s="50"/>
      <c r="E79" s="50"/>
      <c r="F79" s="50"/>
      <c r="G79" s="51"/>
      <c r="H79" s="52"/>
      <c r="I79" s="52"/>
      <c r="J79" s="53"/>
    </row>
    <row r="80" spans="1:10" x14ac:dyDescent="0.3">
      <c r="A80" s="32">
        <f t="shared" si="2"/>
        <v>57</v>
      </c>
      <c r="B80" s="50"/>
      <c r="C80" s="50"/>
      <c r="D80" s="50"/>
      <c r="E80" s="50"/>
      <c r="F80" s="50"/>
      <c r="G80" s="51"/>
      <c r="H80" s="52"/>
      <c r="I80" s="52"/>
      <c r="J80" s="53"/>
    </row>
    <row r="81" spans="1:10" x14ac:dyDescent="0.3">
      <c r="A81" s="32">
        <f t="shared" si="2"/>
        <v>58</v>
      </c>
      <c r="B81" s="50"/>
      <c r="C81" s="50"/>
      <c r="D81" s="50"/>
      <c r="E81" s="50"/>
      <c r="F81" s="50"/>
      <c r="G81" s="51"/>
      <c r="H81" s="52"/>
      <c r="I81" s="52"/>
      <c r="J81" s="53"/>
    </row>
    <row r="82" spans="1:10" x14ac:dyDescent="0.3">
      <c r="A82" s="32">
        <f t="shared" si="2"/>
        <v>59</v>
      </c>
      <c r="B82" s="50"/>
      <c r="C82" s="50"/>
      <c r="D82" s="50"/>
      <c r="E82" s="50"/>
      <c r="F82" s="50"/>
      <c r="G82" s="51"/>
      <c r="H82" s="52"/>
      <c r="I82" s="52"/>
      <c r="J82" s="53"/>
    </row>
    <row r="83" spans="1:10" x14ac:dyDescent="0.3">
      <c r="A83" s="32">
        <f t="shared" si="2"/>
        <v>60</v>
      </c>
      <c r="B83" s="50"/>
      <c r="C83" s="50"/>
      <c r="D83" s="50"/>
      <c r="E83" s="50"/>
      <c r="F83" s="50"/>
      <c r="G83" s="51"/>
      <c r="H83" s="52"/>
      <c r="I83" s="52"/>
      <c r="J83" s="53"/>
    </row>
    <row r="84" spans="1:10" x14ac:dyDescent="0.3">
      <c r="B84" s="2"/>
      <c r="C84" s="2"/>
      <c r="D84" s="2"/>
      <c r="E84" s="2"/>
      <c r="F84" s="2"/>
      <c r="G84" s="54"/>
      <c r="H84" s="55"/>
      <c r="I84" s="55"/>
      <c r="J84" s="56"/>
    </row>
    <row r="85" spans="1:10" x14ac:dyDescent="0.3">
      <c r="B85" s="2"/>
      <c r="C85" s="2"/>
      <c r="D85" s="2"/>
      <c r="E85" s="2"/>
      <c r="F85" s="2"/>
      <c r="G85" s="54"/>
      <c r="H85" s="55"/>
      <c r="I85" s="55"/>
      <c r="J85" s="56"/>
    </row>
    <row r="86" spans="1:10" x14ac:dyDescent="0.3">
      <c r="B86" s="2"/>
      <c r="C86" s="2"/>
      <c r="D86" s="2"/>
      <c r="E86" s="2"/>
      <c r="F86" s="2"/>
      <c r="G86" s="54"/>
      <c r="H86" s="55"/>
      <c r="I86" s="55"/>
      <c r="J86" s="56"/>
    </row>
    <row r="87" spans="1:10" x14ac:dyDescent="0.3">
      <c r="B87" s="2"/>
      <c r="C87" s="2"/>
      <c r="D87" s="2"/>
      <c r="E87" s="2"/>
      <c r="F87" s="2"/>
      <c r="G87" s="54"/>
      <c r="H87" s="55"/>
      <c r="I87" s="55"/>
      <c r="J87" s="56"/>
    </row>
    <row r="88" spans="1:10" x14ac:dyDescent="0.3">
      <c r="B88" s="2"/>
      <c r="C88" s="2"/>
      <c r="D88" s="2"/>
      <c r="E88" s="2"/>
      <c r="F88" s="2"/>
      <c r="G88" s="54"/>
      <c r="H88" s="55"/>
      <c r="I88" s="55"/>
      <c r="J88" s="56"/>
    </row>
    <row r="89" spans="1:10" x14ac:dyDescent="0.3">
      <c r="B89" s="2"/>
      <c r="C89" s="2"/>
      <c r="D89" s="2"/>
      <c r="E89" s="2"/>
      <c r="F89" s="2"/>
      <c r="G89" s="54"/>
      <c r="H89" s="55"/>
      <c r="I89" s="55"/>
      <c r="J89" s="56"/>
    </row>
    <row r="90" spans="1:10" x14ac:dyDescent="0.3">
      <c r="B90" s="2"/>
      <c r="C90" s="2"/>
      <c r="D90" s="2"/>
      <c r="E90" s="2"/>
      <c r="F90" s="2"/>
      <c r="G90" s="54"/>
      <c r="H90" s="55"/>
      <c r="I90" s="55"/>
      <c r="J90" s="56"/>
    </row>
    <row r="91" spans="1:10" x14ac:dyDescent="0.3">
      <c r="B91" s="2"/>
      <c r="C91" s="2"/>
      <c r="D91" s="2"/>
      <c r="E91" s="2"/>
      <c r="F91" s="2"/>
      <c r="G91" s="54"/>
      <c r="H91" s="55"/>
      <c r="I91" s="55"/>
      <c r="J91" s="56"/>
    </row>
    <row r="92" spans="1:10" x14ac:dyDescent="0.3">
      <c r="B92" s="2"/>
      <c r="C92" s="2"/>
      <c r="D92" s="2"/>
      <c r="E92" s="2"/>
      <c r="F92" s="2"/>
      <c r="G92" s="54"/>
      <c r="H92" s="55"/>
      <c r="I92" s="55"/>
      <c r="J92" s="56"/>
    </row>
    <row r="93" spans="1:10" x14ac:dyDescent="0.3">
      <c r="B93" s="2"/>
      <c r="C93" s="2"/>
      <c r="D93" s="2"/>
      <c r="E93" s="2"/>
      <c r="F93" s="2"/>
      <c r="G93" s="54"/>
      <c r="H93" s="55"/>
      <c r="I93" s="55"/>
      <c r="J93" s="56"/>
    </row>
    <row r="94" spans="1:10" x14ac:dyDescent="0.3">
      <c r="B94" s="2"/>
      <c r="C94" s="2"/>
      <c r="D94" s="2"/>
      <c r="E94" s="2"/>
      <c r="F94" s="2"/>
      <c r="G94" s="54"/>
      <c r="H94" s="55"/>
      <c r="I94" s="55"/>
      <c r="J94" s="56"/>
    </row>
    <row r="95" spans="1:10" x14ac:dyDescent="0.3">
      <c r="B95" s="2"/>
      <c r="C95" s="2"/>
      <c r="D95" s="2"/>
      <c r="E95" s="2"/>
      <c r="F95" s="2"/>
      <c r="G95" s="54"/>
      <c r="H95" s="55"/>
      <c r="I95" s="55"/>
      <c r="J95" s="56"/>
    </row>
    <row r="96" spans="1:10" x14ac:dyDescent="0.3">
      <c r="B96" s="2"/>
      <c r="C96" s="2"/>
      <c r="D96" s="2"/>
      <c r="E96" s="2"/>
      <c r="F96" s="2"/>
      <c r="G96" s="54"/>
      <c r="H96" s="55"/>
      <c r="I96" s="55"/>
      <c r="J96" s="56"/>
    </row>
    <row r="97" spans="2:10" x14ac:dyDescent="0.3">
      <c r="B97" s="2"/>
      <c r="C97" s="2"/>
      <c r="D97" s="2"/>
      <c r="E97" s="2"/>
      <c r="F97" s="2"/>
      <c r="G97" s="54"/>
      <c r="H97" s="55"/>
      <c r="I97" s="55"/>
      <c r="J97" s="56"/>
    </row>
    <row r="98" spans="2:10" x14ac:dyDescent="0.3">
      <c r="B98" s="2"/>
      <c r="C98" s="2"/>
      <c r="D98" s="2"/>
      <c r="E98" s="2"/>
      <c r="F98" s="2"/>
      <c r="G98" s="54"/>
      <c r="H98" s="55"/>
      <c r="I98" s="55"/>
      <c r="J98" s="56"/>
    </row>
    <row r="99" spans="2:10" x14ac:dyDescent="0.3">
      <c r="B99" s="2"/>
      <c r="C99" s="2"/>
      <c r="D99" s="2"/>
      <c r="E99" s="2"/>
      <c r="F99" s="2"/>
      <c r="G99" s="54"/>
      <c r="H99" s="55"/>
      <c r="I99" s="55"/>
      <c r="J99" s="56"/>
    </row>
    <row r="100" spans="2:10" x14ac:dyDescent="0.3">
      <c r="B100" s="2"/>
      <c r="C100" s="2"/>
      <c r="D100" s="2"/>
      <c r="E100" s="2"/>
      <c r="F100" s="2"/>
      <c r="G100" s="54"/>
      <c r="H100" s="55"/>
      <c r="I100" s="55"/>
      <c r="J100" s="56"/>
    </row>
    <row r="101" spans="2:10" x14ac:dyDescent="0.3">
      <c r="B101" s="2"/>
      <c r="C101" s="2"/>
      <c r="D101" s="2"/>
      <c r="E101" s="2"/>
      <c r="F101" s="2"/>
      <c r="G101" s="54"/>
      <c r="H101" s="55"/>
      <c r="I101" s="55"/>
      <c r="J101" s="56"/>
    </row>
    <row r="102" spans="2:10" x14ac:dyDescent="0.3">
      <c r="B102" s="2"/>
      <c r="C102" s="2"/>
      <c r="D102" s="2"/>
      <c r="E102" s="2"/>
      <c r="F102" s="2"/>
      <c r="G102" s="54"/>
      <c r="H102" s="55"/>
      <c r="I102" s="55"/>
      <c r="J102" s="56"/>
    </row>
    <row r="103" spans="2:10" x14ac:dyDescent="0.3">
      <c r="B103" s="2"/>
      <c r="C103" s="2"/>
      <c r="D103" s="2"/>
      <c r="E103" s="2"/>
      <c r="F103" s="2"/>
      <c r="G103" s="54"/>
      <c r="H103" s="55"/>
      <c r="I103" s="55"/>
      <c r="J103" s="56"/>
    </row>
    <row r="104" spans="2:10" x14ac:dyDescent="0.3">
      <c r="B104" s="2"/>
      <c r="C104" s="2"/>
      <c r="D104" s="2"/>
      <c r="E104" s="2"/>
      <c r="F104" s="2"/>
      <c r="G104" s="54"/>
      <c r="H104" s="55"/>
      <c r="I104" s="55"/>
      <c r="J104" s="56"/>
    </row>
    <row r="105" spans="2:10" x14ac:dyDescent="0.3">
      <c r="B105" s="2"/>
      <c r="C105" s="2"/>
      <c r="D105" s="2"/>
      <c r="E105" s="2"/>
      <c r="F105" s="2"/>
      <c r="G105" s="54"/>
      <c r="H105" s="55"/>
      <c r="I105" s="55"/>
      <c r="J105" s="56"/>
    </row>
    <row r="106" spans="2:10" x14ac:dyDescent="0.3">
      <c r="B106" s="2"/>
      <c r="C106" s="2"/>
      <c r="D106" s="2"/>
      <c r="E106" s="2"/>
      <c r="F106" s="2"/>
      <c r="G106" s="54"/>
      <c r="H106" s="55"/>
      <c r="I106" s="55"/>
      <c r="J106" s="56"/>
    </row>
    <row r="107" spans="2:10" x14ac:dyDescent="0.3">
      <c r="B107" s="2"/>
      <c r="C107" s="2"/>
      <c r="D107" s="2"/>
      <c r="E107" s="2"/>
      <c r="F107" s="2"/>
      <c r="G107" s="54"/>
      <c r="H107" s="55"/>
      <c r="I107" s="55"/>
      <c r="J107" s="56"/>
    </row>
    <row r="108" spans="2:10" x14ac:dyDescent="0.3">
      <c r="B108" s="2"/>
      <c r="C108" s="2"/>
      <c r="D108" s="2"/>
      <c r="E108" s="2"/>
      <c r="F108" s="2"/>
      <c r="G108" s="54"/>
      <c r="H108" s="55"/>
      <c r="I108" s="55"/>
      <c r="J108" s="56"/>
    </row>
    <row r="109" spans="2:10" x14ac:dyDescent="0.3">
      <c r="B109" s="2"/>
      <c r="C109" s="2"/>
      <c r="D109" s="2"/>
      <c r="E109" s="2"/>
      <c r="F109" s="2"/>
      <c r="G109" s="54"/>
      <c r="H109" s="55"/>
      <c r="I109" s="55"/>
      <c r="J109" s="56"/>
    </row>
    <row r="110" spans="2:10" x14ac:dyDescent="0.3">
      <c r="B110" s="2"/>
      <c r="C110" s="2"/>
      <c r="D110" s="2"/>
      <c r="E110" s="2"/>
      <c r="F110" s="2"/>
      <c r="G110" s="54"/>
      <c r="H110" s="55"/>
      <c r="I110" s="55"/>
      <c r="J110" s="56"/>
    </row>
    <row r="111" spans="2:10" x14ac:dyDescent="0.3">
      <c r="B111" s="2"/>
      <c r="C111" s="2"/>
      <c r="D111" s="2"/>
      <c r="E111" s="2"/>
      <c r="F111" s="2"/>
      <c r="G111" s="54"/>
      <c r="H111" s="55"/>
      <c r="I111" s="55"/>
      <c r="J111" s="56"/>
    </row>
    <row r="112" spans="2:10" x14ac:dyDescent="0.3">
      <c r="B112" s="2"/>
      <c r="C112" s="2"/>
      <c r="D112" s="2"/>
      <c r="E112" s="2"/>
      <c r="F112" s="2"/>
      <c r="G112" s="54"/>
      <c r="H112" s="55"/>
      <c r="I112" s="55"/>
      <c r="J112" s="56"/>
    </row>
    <row r="113" spans="2:10" x14ac:dyDescent="0.3">
      <c r="B113" s="2"/>
      <c r="C113" s="2"/>
      <c r="D113" s="2"/>
      <c r="E113" s="2"/>
      <c r="F113" s="2"/>
      <c r="G113" s="54"/>
      <c r="H113" s="55"/>
      <c r="I113" s="55"/>
      <c r="J113" s="56"/>
    </row>
    <row r="114" spans="2:10" x14ac:dyDescent="0.3">
      <c r="B114" s="2"/>
      <c r="C114" s="2"/>
      <c r="D114" s="2"/>
      <c r="E114" s="2"/>
      <c r="F114" s="2"/>
      <c r="G114" s="54"/>
      <c r="H114" s="55"/>
      <c r="I114" s="55"/>
      <c r="J114" s="56"/>
    </row>
    <row r="115" spans="2:10" x14ac:dyDescent="0.3">
      <c r="B115" s="2"/>
      <c r="C115" s="2"/>
      <c r="D115" s="2"/>
      <c r="E115" s="2"/>
      <c r="F115" s="2"/>
      <c r="G115" s="54"/>
      <c r="H115" s="55"/>
      <c r="I115" s="55"/>
      <c r="J115" s="56"/>
    </row>
    <row r="116" spans="2:10" x14ac:dyDescent="0.3">
      <c r="B116" s="2"/>
      <c r="C116" s="2"/>
      <c r="D116" s="2"/>
      <c r="E116" s="2"/>
      <c r="F116" s="2"/>
      <c r="G116" s="54"/>
      <c r="H116" s="55"/>
      <c r="I116" s="55"/>
      <c r="J116" s="56"/>
    </row>
    <row r="117" spans="2:10" x14ac:dyDescent="0.3">
      <c r="B117" s="2"/>
      <c r="C117" s="2"/>
      <c r="D117" s="2"/>
      <c r="E117" s="2"/>
      <c r="F117" s="2"/>
      <c r="G117" s="54"/>
      <c r="H117" s="55"/>
      <c r="I117" s="55"/>
      <c r="J117" s="56"/>
    </row>
    <row r="118" spans="2:10" x14ac:dyDescent="0.3">
      <c r="B118" s="2"/>
      <c r="C118" s="2"/>
      <c r="D118" s="2"/>
      <c r="E118" s="2"/>
      <c r="F118" s="2"/>
      <c r="G118" s="54"/>
      <c r="H118" s="55"/>
      <c r="I118" s="55"/>
      <c r="J118" s="56"/>
    </row>
    <row r="119" spans="2:10" x14ac:dyDescent="0.3">
      <c r="B119" s="2"/>
      <c r="C119" s="2"/>
      <c r="D119" s="2"/>
      <c r="E119" s="2"/>
      <c r="F119" s="2"/>
      <c r="G119" s="54"/>
      <c r="H119" s="55"/>
      <c r="I119" s="55"/>
      <c r="J119" s="56"/>
    </row>
    <row r="120" spans="2:10" x14ac:dyDescent="0.3">
      <c r="B120" s="2"/>
      <c r="C120" s="2"/>
      <c r="D120" s="2"/>
      <c r="E120" s="2"/>
      <c r="F120" s="2"/>
      <c r="G120" s="54"/>
      <c r="H120" s="55"/>
      <c r="I120" s="55"/>
      <c r="J120" s="56"/>
    </row>
    <row r="121" spans="2:10" x14ac:dyDescent="0.3">
      <c r="B121" s="2"/>
      <c r="C121" s="2"/>
      <c r="D121" s="2"/>
      <c r="E121" s="2"/>
      <c r="F121" s="2"/>
      <c r="G121" s="54"/>
      <c r="H121" s="55"/>
      <c r="I121" s="55"/>
      <c r="J121" s="56"/>
    </row>
    <row r="122" spans="2:10" x14ac:dyDescent="0.3">
      <c r="B122" s="2"/>
      <c r="C122" s="2"/>
      <c r="D122" s="2"/>
      <c r="E122" s="2"/>
      <c r="F122" s="2"/>
      <c r="G122" s="54"/>
      <c r="H122" s="55"/>
      <c r="I122" s="55"/>
      <c r="J122" s="56"/>
    </row>
    <row r="123" spans="2:10" x14ac:dyDescent="0.3">
      <c r="B123" s="2"/>
      <c r="C123" s="2"/>
      <c r="D123" s="2"/>
      <c r="E123" s="2"/>
      <c r="F123" s="2"/>
      <c r="G123" s="54"/>
      <c r="H123" s="55"/>
      <c r="I123" s="55"/>
      <c r="J123" s="56"/>
    </row>
    <row r="124" spans="2:10" x14ac:dyDescent="0.3">
      <c r="B124" s="2"/>
      <c r="C124" s="2"/>
      <c r="D124" s="2"/>
      <c r="E124" s="2"/>
      <c r="F124" s="2"/>
      <c r="G124" s="54"/>
      <c r="H124" s="55"/>
      <c r="I124" s="55"/>
      <c r="J124" s="56"/>
    </row>
    <row r="125" spans="2:10" x14ac:dyDescent="0.3">
      <c r="B125" s="2"/>
      <c r="C125" s="2"/>
      <c r="D125" s="2"/>
      <c r="E125" s="2"/>
      <c r="F125" s="2"/>
      <c r="G125" s="54"/>
      <c r="H125" s="55"/>
      <c r="I125" s="55"/>
      <c r="J125" s="56"/>
    </row>
    <row r="126" spans="2:10" x14ac:dyDescent="0.3">
      <c r="B126" s="2"/>
      <c r="C126" s="2"/>
      <c r="D126" s="2"/>
      <c r="E126" s="2"/>
      <c r="F126" s="2"/>
      <c r="G126" s="54"/>
      <c r="H126" s="55"/>
      <c r="I126" s="55"/>
      <c r="J126" s="56"/>
    </row>
    <row r="127" spans="2:10" x14ac:dyDescent="0.3">
      <c r="B127" s="2"/>
      <c r="C127" s="2"/>
      <c r="D127" s="2"/>
      <c r="E127" s="2"/>
      <c r="F127" s="2"/>
      <c r="G127" s="54"/>
      <c r="H127" s="55"/>
      <c r="I127" s="55"/>
      <c r="J127" s="56"/>
    </row>
    <row r="128" spans="2:10" x14ac:dyDescent="0.3">
      <c r="B128" s="2"/>
      <c r="C128" s="2"/>
      <c r="D128" s="2"/>
      <c r="E128" s="2"/>
      <c r="F128" s="2"/>
      <c r="G128" s="54"/>
      <c r="H128" s="55"/>
      <c r="I128" s="55"/>
      <c r="J128" s="56"/>
    </row>
    <row r="129" spans="2:10" x14ac:dyDescent="0.3">
      <c r="B129" s="2"/>
      <c r="C129" s="2"/>
      <c r="D129" s="2"/>
      <c r="E129" s="2"/>
      <c r="F129" s="2"/>
      <c r="G129" s="54"/>
      <c r="H129" s="55"/>
      <c r="I129" s="55"/>
      <c r="J129" s="56"/>
    </row>
    <row r="130" spans="2:10" x14ac:dyDescent="0.3">
      <c r="B130" s="2"/>
      <c r="C130" s="2"/>
      <c r="D130" s="2"/>
      <c r="E130" s="2"/>
      <c r="F130" s="2"/>
      <c r="G130" s="54"/>
      <c r="H130" s="55"/>
      <c r="I130" s="55"/>
      <c r="J130" s="56"/>
    </row>
    <row r="131" spans="2:10" x14ac:dyDescent="0.3">
      <c r="B131" s="2"/>
      <c r="C131" s="2"/>
      <c r="D131" s="2"/>
      <c r="E131" s="2"/>
      <c r="F131" s="2"/>
      <c r="G131" s="54"/>
      <c r="H131" s="55"/>
      <c r="I131" s="55"/>
      <c r="J131" s="56"/>
    </row>
    <row r="132" spans="2:10" x14ac:dyDescent="0.3">
      <c r="B132" s="2"/>
      <c r="C132" s="2"/>
      <c r="D132" s="2"/>
      <c r="E132" s="2"/>
      <c r="F132" s="2"/>
      <c r="G132" s="54"/>
      <c r="H132" s="55"/>
      <c r="I132" s="55"/>
      <c r="J132" s="56"/>
    </row>
    <row r="133" spans="2:10" x14ac:dyDescent="0.3">
      <c r="B133" s="2"/>
      <c r="C133" s="2"/>
      <c r="D133" s="2"/>
      <c r="E133" s="2"/>
      <c r="F133" s="2"/>
      <c r="G133" s="54"/>
      <c r="H133" s="55"/>
      <c r="I133" s="55"/>
      <c r="J133" s="56"/>
    </row>
    <row r="134" spans="2:10" x14ac:dyDescent="0.3">
      <c r="B134" s="2"/>
      <c r="C134" s="2"/>
      <c r="D134" s="2"/>
      <c r="E134" s="2"/>
      <c r="F134" s="2"/>
      <c r="G134" s="54"/>
      <c r="H134" s="55"/>
      <c r="I134" s="55"/>
      <c r="J134" s="56"/>
    </row>
    <row r="135" spans="2:10" x14ac:dyDescent="0.3">
      <c r="B135" s="2"/>
      <c r="C135" s="2"/>
      <c r="D135" s="2"/>
      <c r="E135" s="2"/>
      <c r="F135" s="2"/>
      <c r="G135" s="54"/>
      <c r="H135" s="55"/>
      <c r="I135" s="55"/>
      <c r="J135" s="56"/>
    </row>
    <row r="136" spans="2:10" x14ac:dyDescent="0.3">
      <c r="B136" s="2"/>
      <c r="C136" s="2"/>
      <c r="D136" s="2"/>
      <c r="E136" s="2"/>
      <c r="F136" s="2"/>
      <c r="G136" s="54"/>
      <c r="H136" s="55"/>
      <c r="I136" s="55"/>
      <c r="J136" s="56"/>
    </row>
    <row r="137" spans="2:10" x14ac:dyDescent="0.3">
      <c r="B137" s="2"/>
      <c r="C137" s="2"/>
      <c r="D137" s="2"/>
      <c r="E137" s="2"/>
      <c r="F137" s="2"/>
      <c r="G137" s="54"/>
      <c r="H137" s="55"/>
      <c r="I137" s="55"/>
      <c r="J137" s="56"/>
    </row>
    <row r="138" spans="2:10" x14ac:dyDescent="0.3">
      <c r="B138" s="2"/>
      <c r="C138" s="2"/>
      <c r="D138" s="2"/>
      <c r="E138" s="2"/>
      <c r="F138" s="2"/>
      <c r="G138" s="54"/>
      <c r="H138" s="55"/>
      <c r="I138" s="55"/>
      <c r="J138" s="56"/>
    </row>
    <row r="139" spans="2:10" x14ac:dyDescent="0.3">
      <c r="B139" s="2"/>
      <c r="C139" s="2"/>
      <c r="D139" s="2"/>
      <c r="E139" s="2"/>
      <c r="F139" s="2"/>
      <c r="G139" s="54"/>
      <c r="H139" s="55"/>
      <c r="I139" s="55"/>
      <c r="J139" s="56"/>
    </row>
    <row r="140" spans="2:10" x14ac:dyDescent="0.3">
      <c r="B140" s="2"/>
      <c r="C140" s="2"/>
      <c r="D140" s="2"/>
      <c r="E140" s="2"/>
      <c r="F140" s="2"/>
      <c r="G140" s="54"/>
      <c r="H140" s="55"/>
      <c r="I140" s="55"/>
      <c r="J140" s="56"/>
    </row>
    <row r="141" spans="2:10" x14ac:dyDescent="0.3">
      <c r="B141" s="2"/>
      <c r="C141" s="2"/>
      <c r="D141" s="2"/>
      <c r="E141" s="2"/>
      <c r="F141" s="2"/>
      <c r="G141" s="54"/>
      <c r="H141" s="55"/>
      <c r="I141" s="55"/>
      <c r="J141" s="56"/>
    </row>
    <row r="142" spans="2:10" x14ac:dyDescent="0.3">
      <c r="B142" s="2"/>
      <c r="C142" s="2"/>
      <c r="D142" s="2"/>
      <c r="E142" s="2"/>
      <c r="F142" s="2"/>
      <c r="G142" s="54"/>
      <c r="H142" s="55"/>
      <c r="I142" s="55"/>
      <c r="J142" s="56"/>
    </row>
    <row r="143" spans="2:10" x14ac:dyDescent="0.3">
      <c r="B143" s="2"/>
      <c r="C143" s="2"/>
      <c r="D143" s="2"/>
      <c r="E143" s="2"/>
      <c r="F143" s="2"/>
      <c r="G143" s="54"/>
      <c r="H143" s="55"/>
      <c r="I143" s="55"/>
      <c r="J143" s="56"/>
    </row>
    <row r="144" spans="2:10" x14ac:dyDescent="0.3">
      <c r="B144" s="2"/>
      <c r="C144" s="2"/>
      <c r="D144" s="2"/>
      <c r="E144" s="2"/>
      <c r="F144" s="2"/>
      <c r="G144" s="54"/>
      <c r="H144" s="55"/>
      <c r="I144" s="55"/>
      <c r="J144" s="56"/>
    </row>
    <row r="145" spans="2:10" x14ac:dyDescent="0.3">
      <c r="B145" s="2"/>
      <c r="C145" s="2"/>
      <c r="D145" s="2"/>
      <c r="E145" s="2"/>
      <c r="F145" s="2"/>
      <c r="G145" s="54"/>
      <c r="H145" s="55"/>
      <c r="I145" s="55"/>
      <c r="J145" s="56"/>
    </row>
  </sheetData>
  <sheetProtection insertRows="0" selectLockedCells="1"/>
  <mergeCells count="3">
    <mergeCell ref="A1:J1"/>
    <mergeCell ref="C3:D3"/>
    <mergeCell ref="F3:H3"/>
  </mergeCells>
  <phoneticPr fontId="0" type="noConversion"/>
  <dataValidations count="2">
    <dataValidation type="list" allowBlank="1" showInputMessage="1" showErrorMessage="1" sqref="C5:D5" xr:uid="{00000000-0002-0000-0200-000000000000}">
      <formula1>$T$6:$T$44</formula1>
    </dataValidation>
    <dataValidation type="list" allowBlank="1" showInputMessage="1" showErrorMessage="1" sqref="F5:H5" xr:uid="{00000000-0002-0000-0200-000001000000}">
      <formula1>$U$6:$U$26</formula1>
    </dataValidation>
  </dataValidations>
  <hyperlinks>
    <hyperlink ref="J8" r:id="rId1" xr:uid="{00000000-0004-0000-0200-000000000000}"/>
    <hyperlink ref="J11" r:id="rId2" xr:uid="{547D0E40-FC28-46BE-A0DD-FBAABA50269F}"/>
  </hyperlinks>
  <pageMargins left="0.2" right="0.21" top="0.5" bottom="0.6" header="0.5" footer="0.5"/>
  <pageSetup scale="42" orientation="landscape" r:id="rId3"/>
  <headerFooter alignWithMargins="0">
    <oddFooter>&amp;L&amp;8AEE&amp;CLast modified on &amp;D, &amp;T&amp;RPage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AA76"/>
  <sheetViews>
    <sheetView showGridLines="0" topLeftCell="A19" zoomScale="80" zoomScaleNormal="80" zoomScaleSheetLayoutView="80" workbookViewId="0">
      <selection activeCell="A35" sqref="A35:XFD35"/>
    </sheetView>
  </sheetViews>
  <sheetFormatPr defaultColWidth="9.1796875" defaultRowHeight="13" x14ac:dyDescent="0.3"/>
  <cols>
    <col min="1" max="1" width="28.26953125" style="2" customWidth="1"/>
    <col min="2" max="3" width="12.54296875" style="2" customWidth="1"/>
    <col min="4" max="4" width="12.7265625" style="3" bestFit="1" customWidth="1"/>
    <col min="5" max="5" width="9.26953125" style="3" bestFit="1" customWidth="1"/>
    <col min="6" max="6" width="10.7265625" style="3" customWidth="1"/>
    <col min="7" max="7" width="6.453125" style="4" customWidth="1"/>
    <col min="8" max="17" width="5.7265625" style="4" customWidth="1"/>
    <col min="18" max="18" width="9.1796875" style="4" customWidth="1"/>
    <col min="19" max="19" width="10.1796875" style="4" customWidth="1"/>
    <col min="20" max="22" width="9.1796875" style="2"/>
    <col min="23" max="23" width="9.1796875" style="2" customWidth="1"/>
    <col min="24" max="16384" width="9.1796875" style="2"/>
  </cols>
  <sheetData>
    <row r="1" spans="1:27" ht="24" thickTop="1" thickBot="1" x14ac:dyDescent="0.55000000000000004">
      <c r="A1" s="650" t="s">
        <v>664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2"/>
      <c r="AA1" s="156"/>
    </row>
    <row r="2" spans="1:27" ht="13.5" thickTop="1" x14ac:dyDescent="0.3">
      <c r="A2" s="1"/>
      <c r="B2" s="1"/>
      <c r="C2" s="1"/>
      <c r="D2" s="12"/>
      <c r="E2" s="12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AA2" s="156"/>
    </row>
    <row r="3" spans="1:27" ht="13.5" customHeight="1" x14ac:dyDescent="0.3">
      <c r="A3" s="14" t="s">
        <v>282</v>
      </c>
      <c r="B3" s="635" t="str">
        <f>'Table 1 Enrollment'!B15:F15</f>
        <v>Gloucester County, Glassboro, 1730</v>
      </c>
      <c r="C3" s="636"/>
      <c r="D3" s="636"/>
      <c r="E3" s="636"/>
      <c r="F3" s="636"/>
      <c r="G3" s="637"/>
      <c r="H3" s="649"/>
      <c r="I3" s="649"/>
      <c r="J3" s="648"/>
      <c r="K3" s="648"/>
      <c r="L3" s="648"/>
      <c r="M3" s="648"/>
      <c r="N3" s="648"/>
      <c r="O3" s="648"/>
      <c r="P3" s="648"/>
      <c r="Q3" s="1"/>
      <c r="R3" s="13"/>
      <c r="S3" s="13"/>
      <c r="AA3" s="156"/>
    </row>
    <row r="4" spans="1:27" x14ac:dyDescent="0.3">
      <c r="A4" s="14"/>
      <c r="B4" s="15"/>
      <c r="C4" s="15"/>
      <c r="D4" s="15"/>
      <c r="E4" s="15"/>
      <c r="F4" s="15"/>
      <c r="G4" s="15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AA4" s="156"/>
    </row>
    <row r="5" spans="1:27" x14ac:dyDescent="0.3">
      <c r="A5" s="660"/>
      <c r="B5" s="660"/>
      <c r="C5" s="660"/>
      <c r="D5" s="660"/>
      <c r="E5" s="660"/>
      <c r="F5" s="660"/>
      <c r="G5" s="660"/>
      <c r="H5" s="660"/>
      <c r="I5" s="660"/>
      <c r="J5" s="660"/>
      <c r="K5" s="660"/>
      <c r="L5" s="660"/>
      <c r="M5" s="660"/>
      <c r="N5" s="660"/>
      <c r="O5" s="660"/>
      <c r="P5" s="660"/>
      <c r="Q5" s="660"/>
      <c r="R5" s="660"/>
      <c r="S5" s="660"/>
      <c r="AA5" s="156"/>
    </row>
    <row r="6" spans="1:27" x14ac:dyDescent="0.3">
      <c r="A6" s="660"/>
      <c r="B6" s="660"/>
      <c r="C6" s="660"/>
      <c r="D6" s="660"/>
      <c r="E6" s="660"/>
      <c r="F6" s="660"/>
      <c r="G6" s="660"/>
      <c r="H6" s="660"/>
      <c r="I6" s="660"/>
      <c r="J6" s="660"/>
      <c r="K6" s="660"/>
      <c r="L6" s="660"/>
      <c r="M6" s="660"/>
      <c r="N6" s="660"/>
      <c r="O6" s="660"/>
      <c r="P6" s="660"/>
      <c r="Q6" s="660"/>
      <c r="R6" s="660"/>
      <c r="S6" s="660"/>
      <c r="AA6" s="156"/>
    </row>
    <row r="7" spans="1:27" x14ac:dyDescent="0.3">
      <c r="A7" s="660"/>
      <c r="B7" s="660"/>
      <c r="C7" s="660"/>
      <c r="D7" s="660"/>
      <c r="E7" s="660"/>
      <c r="F7" s="660"/>
      <c r="G7" s="660"/>
      <c r="H7" s="660"/>
      <c r="I7" s="660"/>
      <c r="J7" s="660"/>
      <c r="K7" s="660"/>
      <c r="L7" s="660"/>
      <c r="M7" s="660"/>
      <c r="N7" s="660"/>
      <c r="O7" s="660"/>
      <c r="P7" s="660"/>
      <c r="Q7" s="660"/>
      <c r="R7" s="660"/>
      <c r="S7" s="660"/>
      <c r="AA7" s="156"/>
    </row>
    <row r="8" spans="1:27" x14ac:dyDescent="0.3">
      <c r="A8" s="660"/>
      <c r="B8" s="660"/>
      <c r="C8" s="660"/>
      <c r="D8" s="660"/>
      <c r="E8" s="660"/>
      <c r="F8" s="660"/>
      <c r="G8" s="660"/>
      <c r="H8" s="660"/>
      <c r="I8" s="660"/>
      <c r="J8" s="660"/>
      <c r="K8" s="660"/>
      <c r="L8" s="660"/>
      <c r="M8" s="660"/>
      <c r="N8" s="660"/>
      <c r="O8" s="660"/>
      <c r="P8" s="660"/>
      <c r="Q8" s="660"/>
      <c r="R8" s="660"/>
      <c r="S8" s="660"/>
      <c r="AA8" s="156"/>
    </row>
    <row r="9" spans="1:27" x14ac:dyDescent="0.3">
      <c r="A9" s="660"/>
      <c r="B9" s="660"/>
      <c r="C9" s="660"/>
      <c r="D9" s="660"/>
      <c r="E9" s="660"/>
      <c r="F9" s="660"/>
      <c r="G9" s="660"/>
      <c r="H9" s="660"/>
      <c r="I9" s="660"/>
      <c r="J9" s="660"/>
      <c r="K9" s="660"/>
      <c r="L9" s="660"/>
      <c r="M9" s="660"/>
      <c r="N9" s="660"/>
      <c r="O9" s="660"/>
      <c r="P9" s="660"/>
      <c r="Q9" s="660"/>
      <c r="R9" s="660"/>
      <c r="S9" s="660"/>
      <c r="AA9" s="156"/>
    </row>
    <row r="10" spans="1:27" x14ac:dyDescent="0.3">
      <c r="A10" s="660"/>
      <c r="B10" s="660"/>
      <c r="C10" s="660"/>
      <c r="D10" s="660"/>
      <c r="E10" s="660"/>
      <c r="F10" s="660"/>
      <c r="G10" s="660"/>
      <c r="H10" s="660"/>
      <c r="I10" s="660"/>
      <c r="J10" s="660"/>
      <c r="K10" s="660"/>
      <c r="L10" s="660"/>
      <c r="M10" s="660"/>
      <c r="N10" s="660"/>
      <c r="O10" s="660"/>
      <c r="P10" s="660"/>
      <c r="Q10" s="660"/>
      <c r="R10" s="660"/>
      <c r="S10" s="660"/>
      <c r="AA10" s="156"/>
    </row>
    <row r="11" spans="1:27" x14ac:dyDescent="0.3">
      <c r="A11" s="660"/>
      <c r="B11" s="660"/>
      <c r="C11" s="660"/>
      <c r="D11" s="660"/>
      <c r="E11" s="660"/>
      <c r="F11" s="660"/>
      <c r="G11" s="660"/>
      <c r="H11" s="660"/>
      <c r="I11" s="660"/>
      <c r="J11" s="660"/>
      <c r="K11" s="660"/>
      <c r="L11" s="660"/>
      <c r="M11" s="660"/>
      <c r="N11" s="660"/>
      <c r="O11" s="660"/>
      <c r="P11" s="660"/>
      <c r="Q11" s="660"/>
      <c r="R11" s="660"/>
      <c r="S11" s="660"/>
      <c r="AA11" s="156"/>
    </row>
    <row r="12" spans="1:27" x14ac:dyDescent="0.3">
      <c r="A12" s="660"/>
      <c r="B12" s="660"/>
      <c r="C12" s="660"/>
      <c r="D12" s="660"/>
      <c r="E12" s="660"/>
      <c r="F12" s="660"/>
      <c r="G12" s="660"/>
      <c r="H12" s="660"/>
      <c r="I12" s="660"/>
      <c r="J12" s="660"/>
      <c r="K12" s="660"/>
      <c r="L12" s="660"/>
      <c r="M12" s="660"/>
      <c r="N12" s="660"/>
      <c r="O12" s="660"/>
      <c r="P12" s="660"/>
      <c r="Q12" s="660"/>
      <c r="R12" s="660"/>
      <c r="S12" s="660"/>
      <c r="AA12" s="156"/>
    </row>
    <row r="13" spans="1:27" x14ac:dyDescent="0.3">
      <c r="A13" s="660"/>
      <c r="B13" s="660"/>
      <c r="C13" s="660"/>
      <c r="D13" s="660"/>
      <c r="E13" s="660"/>
      <c r="F13" s="660"/>
      <c r="G13" s="660"/>
      <c r="H13" s="660"/>
      <c r="I13" s="660"/>
      <c r="J13" s="660"/>
      <c r="K13" s="660"/>
      <c r="L13" s="660"/>
      <c r="M13" s="660"/>
      <c r="N13" s="660"/>
      <c r="O13" s="660"/>
      <c r="P13" s="660"/>
      <c r="Q13" s="660"/>
      <c r="R13" s="660"/>
      <c r="S13" s="660"/>
      <c r="AA13" s="156"/>
    </row>
    <row r="14" spans="1:27" ht="16.5" customHeight="1" x14ac:dyDescent="0.3">
      <c r="A14" s="1"/>
      <c r="B14" s="1"/>
      <c r="C14" s="1"/>
      <c r="D14" s="12"/>
      <c r="E14" s="12"/>
      <c r="F14" s="12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AA14" s="156"/>
    </row>
    <row r="15" spans="1:27" ht="29.25" customHeight="1" x14ac:dyDescent="0.3">
      <c r="A15" s="1"/>
      <c r="B15" s="1"/>
      <c r="C15" s="1"/>
      <c r="D15" s="12"/>
      <c r="E15" s="12"/>
      <c r="F15" s="1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AA15" s="156"/>
    </row>
    <row r="16" spans="1:27" x14ac:dyDescent="0.3">
      <c r="AA16" s="156"/>
    </row>
    <row r="17" spans="1:27" x14ac:dyDescent="0.3">
      <c r="AA17" s="156"/>
    </row>
    <row r="18" spans="1:27" x14ac:dyDescent="0.3">
      <c r="AA18" s="156"/>
    </row>
    <row r="19" spans="1:27" ht="18.75" customHeight="1" thickBot="1" x14ac:dyDescent="0.35">
      <c r="A19" s="1"/>
      <c r="B19" s="1"/>
      <c r="C19" s="1"/>
      <c r="D19" s="12"/>
      <c r="E19" s="12"/>
      <c r="F19" s="12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AA19" s="156"/>
    </row>
    <row r="20" spans="1:27" ht="38.25" customHeight="1" thickTop="1" x14ac:dyDescent="0.3">
      <c r="A20" s="653" t="s">
        <v>9</v>
      </c>
      <c r="B20" s="658" t="s">
        <v>6</v>
      </c>
      <c r="C20" s="659"/>
      <c r="D20" s="655" t="s">
        <v>11</v>
      </c>
      <c r="E20" s="656"/>
      <c r="F20" s="656"/>
      <c r="G20" s="657"/>
      <c r="H20" s="663" t="s">
        <v>203</v>
      </c>
      <c r="I20" s="664"/>
      <c r="J20" s="665"/>
      <c r="K20" s="666" t="s">
        <v>35</v>
      </c>
      <c r="L20" s="667"/>
      <c r="M20" s="667"/>
      <c r="N20" s="667"/>
      <c r="O20" s="668"/>
      <c r="P20" s="668"/>
      <c r="Q20" s="669"/>
      <c r="R20" s="661" t="s">
        <v>12</v>
      </c>
      <c r="S20" s="662"/>
      <c r="AA20" s="156"/>
    </row>
    <row r="21" spans="1:27" ht="123.75" customHeight="1" x14ac:dyDescent="0.3">
      <c r="A21" s="654"/>
      <c r="B21" s="204" t="s">
        <v>14</v>
      </c>
      <c r="C21" s="205" t="s">
        <v>15</v>
      </c>
      <c r="D21" s="206" t="s">
        <v>10</v>
      </c>
      <c r="E21" s="207" t="s">
        <v>41</v>
      </c>
      <c r="F21" s="207" t="s">
        <v>42</v>
      </c>
      <c r="G21" s="208" t="s">
        <v>43</v>
      </c>
      <c r="H21" s="209" t="s">
        <v>2</v>
      </c>
      <c r="I21" s="209" t="s">
        <v>39</v>
      </c>
      <c r="J21" s="210" t="s">
        <v>40</v>
      </c>
      <c r="K21" s="211" t="s">
        <v>3</v>
      </c>
      <c r="L21" s="212" t="s">
        <v>7</v>
      </c>
      <c r="M21" s="212" t="s">
        <v>36</v>
      </c>
      <c r="N21" s="212" t="s">
        <v>4</v>
      </c>
      <c r="O21" s="213" t="s">
        <v>37</v>
      </c>
      <c r="P21" s="213" t="s">
        <v>38</v>
      </c>
      <c r="Q21" s="214" t="s">
        <v>18</v>
      </c>
      <c r="R21" s="215" t="s">
        <v>170</v>
      </c>
      <c r="S21" s="216" t="s">
        <v>13</v>
      </c>
      <c r="AA21" s="156"/>
    </row>
    <row r="22" spans="1:27" s="1" customFormat="1" x14ac:dyDescent="0.3">
      <c r="A22" s="217"/>
      <c r="B22" s="218"/>
      <c r="C22" s="219"/>
      <c r="D22" s="220"/>
      <c r="E22" s="221"/>
      <c r="F22" s="221"/>
      <c r="G22" s="222"/>
      <c r="H22" s="223"/>
      <c r="I22" s="223"/>
      <c r="J22" s="224"/>
      <c r="K22" s="225"/>
      <c r="L22" s="221"/>
      <c r="M22" s="221"/>
      <c r="N22" s="221"/>
      <c r="O22" s="223"/>
      <c r="P22" s="223"/>
      <c r="Q22" s="224"/>
      <c r="R22" s="225"/>
      <c r="S22" s="222"/>
      <c r="AA22" s="157"/>
    </row>
    <row r="23" spans="1:27" s="1" customFormat="1" x14ac:dyDescent="0.3">
      <c r="A23" s="272" t="s">
        <v>8</v>
      </c>
      <c r="B23" s="273" t="s">
        <v>44</v>
      </c>
      <c r="C23" s="274" t="s">
        <v>16</v>
      </c>
      <c r="D23" s="275">
        <v>37135</v>
      </c>
      <c r="E23" s="276">
        <v>3</v>
      </c>
      <c r="F23" s="277">
        <v>2</v>
      </c>
      <c r="G23" s="278">
        <v>3</v>
      </c>
      <c r="H23" s="279">
        <v>1</v>
      </c>
      <c r="I23" s="280"/>
      <c r="J23" s="281"/>
      <c r="K23" s="282"/>
      <c r="L23" s="283"/>
      <c r="M23" s="283"/>
      <c r="N23" s="283"/>
      <c r="O23" s="283"/>
      <c r="P23" s="283">
        <v>1</v>
      </c>
      <c r="Q23" s="284"/>
      <c r="R23" s="285"/>
      <c r="S23" s="286"/>
      <c r="AA23" s="157"/>
    </row>
    <row r="24" spans="1:27" s="1" customFormat="1" x14ac:dyDescent="0.3">
      <c r="A24" s="272" t="s">
        <v>8</v>
      </c>
      <c r="B24" s="273" t="s">
        <v>44</v>
      </c>
      <c r="C24" s="274" t="s">
        <v>17</v>
      </c>
      <c r="D24" s="275">
        <v>35309</v>
      </c>
      <c r="E24" s="276">
        <v>8</v>
      </c>
      <c r="F24" s="277">
        <v>7</v>
      </c>
      <c r="G24" s="278">
        <v>6</v>
      </c>
      <c r="H24" s="285"/>
      <c r="I24" s="280"/>
      <c r="J24" s="281">
        <v>1</v>
      </c>
      <c r="K24" s="282"/>
      <c r="L24" s="283"/>
      <c r="M24" s="283">
        <v>1</v>
      </c>
      <c r="N24" s="283">
        <v>1</v>
      </c>
      <c r="O24" s="283"/>
      <c r="P24" s="283"/>
      <c r="Q24" s="284">
        <v>1</v>
      </c>
      <c r="R24" s="285">
        <v>1</v>
      </c>
      <c r="S24" s="286">
        <v>5</v>
      </c>
      <c r="AA24" s="157"/>
    </row>
    <row r="25" spans="1:27" s="1" customFormat="1" x14ac:dyDescent="0.3">
      <c r="A25" s="217"/>
      <c r="B25" s="218"/>
      <c r="C25" s="219"/>
      <c r="D25" s="220"/>
      <c r="E25" s="221"/>
      <c r="F25" s="221"/>
      <c r="G25" s="224"/>
      <c r="H25" s="223"/>
      <c r="I25" s="223"/>
      <c r="J25" s="224"/>
      <c r="K25" s="225"/>
      <c r="L25" s="221"/>
      <c r="M25" s="221"/>
      <c r="N25" s="221"/>
      <c r="O25" s="223"/>
      <c r="P25" s="223"/>
      <c r="Q25" s="224"/>
      <c r="R25" s="225"/>
      <c r="S25" s="222"/>
      <c r="AA25" s="157"/>
    </row>
    <row r="26" spans="1:27" x14ac:dyDescent="0.3">
      <c r="A26" s="5" t="s">
        <v>5</v>
      </c>
      <c r="B26" s="6"/>
      <c r="C26" s="7"/>
      <c r="D26" s="8"/>
      <c r="E26" s="24"/>
      <c r="F26" s="24"/>
      <c r="G26" s="7"/>
      <c r="H26" s="10"/>
      <c r="I26" s="10"/>
      <c r="J26" s="7"/>
      <c r="K26" s="8"/>
      <c r="L26" s="9"/>
      <c r="M26" s="9"/>
      <c r="N26" s="9"/>
      <c r="O26" s="10"/>
      <c r="P26" s="10"/>
      <c r="Q26" s="7"/>
      <c r="R26" s="8"/>
      <c r="S26" s="11"/>
      <c r="AA26" s="156"/>
    </row>
    <row r="27" spans="1:27" ht="15.5" x14ac:dyDescent="0.3">
      <c r="A27" s="429" t="s">
        <v>724</v>
      </c>
      <c r="B27" s="434" t="s">
        <v>725</v>
      </c>
      <c r="C27" s="433" t="s">
        <v>725</v>
      </c>
      <c r="D27" s="436">
        <v>44805</v>
      </c>
      <c r="E27" s="427"/>
      <c r="F27" s="427"/>
      <c r="G27" s="437"/>
      <c r="H27" s="438"/>
      <c r="I27" s="427"/>
      <c r="J27" s="437"/>
      <c r="K27" s="438"/>
      <c r="L27" s="427"/>
      <c r="M27" s="427"/>
      <c r="N27" s="427"/>
      <c r="O27" s="427"/>
      <c r="P27" s="427"/>
      <c r="Q27" s="437"/>
      <c r="R27" s="441"/>
      <c r="S27" s="439"/>
      <c r="AA27" s="156"/>
    </row>
    <row r="28" spans="1:27" ht="15.5" x14ac:dyDescent="0.3">
      <c r="A28" s="429" t="s">
        <v>724</v>
      </c>
      <c r="B28" s="434" t="s">
        <v>727</v>
      </c>
      <c r="C28" s="446" t="s">
        <v>728</v>
      </c>
      <c r="D28" s="436">
        <v>37500</v>
      </c>
      <c r="E28" s="427"/>
      <c r="F28" s="427"/>
      <c r="G28" s="437">
        <v>17</v>
      </c>
      <c r="H28" s="438">
        <v>1</v>
      </c>
      <c r="I28" s="427"/>
      <c r="J28" s="439"/>
      <c r="K28" s="440"/>
      <c r="L28" s="427"/>
      <c r="M28" s="427">
        <v>1</v>
      </c>
      <c r="N28" s="427"/>
      <c r="O28" s="427"/>
      <c r="P28" s="427"/>
      <c r="Q28" s="437"/>
      <c r="R28" s="441"/>
      <c r="S28" s="437"/>
      <c r="AA28" s="156"/>
    </row>
    <row r="29" spans="1:27" ht="15.5" x14ac:dyDescent="0.3">
      <c r="A29" s="428" t="s">
        <v>724</v>
      </c>
      <c r="B29" s="434" t="s">
        <v>729</v>
      </c>
      <c r="C29" s="446" t="s">
        <v>730</v>
      </c>
      <c r="D29" s="436">
        <v>37135</v>
      </c>
      <c r="E29" s="427"/>
      <c r="F29" s="427"/>
      <c r="G29" s="437">
        <v>17</v>
      </c>
      <c r="H29" s="438">
        <v>1</v>
      </c>
      <c r="I29" s="427"/>
      <c r="J29" s="437"/>
      <c r="K29" s="438"/>
      <c r="L29" s="427">
        <v>1</v>
      </c>
      <c r="M29" s="427">
        <v>1</v>
      </c>
      <c r="N29" s="427"/>
      <c r="O29" s="427"/>
      <c r="P29" s="427"/>
      <c r="Q29" s="439"/>
      <c r="R29" s="442"/>
      <c r="S29" s="437"/>
      <c r="AA29" s="156"/>
    </row>
    <row r="30" spans="1:27" customFormat="1" ht="15.5" x14ac:dyDescent="0.35">
      <c r="A30" s="428" t="s">
        <v>724</v>
      </c>
      <c r="B30" s="535" t="s">
        <v>731</v>
      </c>
      <c r="C30" s="536" t="s">
        <v>732</v>
      </c>
      <c r="D30" s="537">
        <v>39433</v>
      </c>
      <c r="E30" s="538"/>
      <c r="F30" s="538"/>
      <c r="G30" s="539">
        <v>17</v>
      </c>
      <c r="H30" s="540">
        <v>1</v>
      </c>
      <c r="I30" s="541"/>
      <c r="J30" s="539"/>
      <c r="K30" s="540">
        <v>1</v>
      </c>
      <c r="L30" s="542"/>
      <c r="M30" s="543">
        <v>1</v>
      </c>
      <c r="N30" s="544"/>
      <c r="O30" s="541"/>
      <c r="P30" s="542"/>
      <c r="Q30" s="545"/>
      <c r="R30" s="546"/>
      <c r="S30" s="547"/>
      <c r="AA30" s="158"/>
    </row>
    <row r="31" spans="1:27" ht="15.5" x14ac:dyDescent="0.3">
      <c r="A31" s="428" t="s">
        <v>724</v>
      </c>
      <c r="B31" s="434" t="s">
        <v>733</v>
      </c>
      <c r="C31" s="433" t="s">
        <v>734</v>
      </c>
      <c r="D31" s="436">
        <v>43344</v>
      </c>
      <c r="E31" s="530"/>
      <c r="F31" s="530"/>
      <c r="G31" s="437">
        <v>4</v>
      </c>
      <c r="H31" s="438">
        <v>1</v>
      </c>
      <c r="I31" s="530"/>
      <c r="J31" s="437"/>
      <c r="K31" s="438"/>
      <c r="L31" s="530"/>
      <c r="M31" s="530">
        <v>1</v>
      </c>
      <c r="N31" s="530"/>
      <c r="O31" s="530"/>
      <c r="P31" s="530"/>
      <c r="Q31" s="437"/>
      <c r="R31" s="438"/>
      <c r="S31" s="456"/>
      <c r="AA31" s="156"/>
    </row>
    <row r="32" spans="1:27" ht="15.5" x14ac:dyDescent="0.3">
      <c r="A32" s="428" t="s">
        <v>724</v>
      </c>
      <c r="B32" s="434" t="s">
        <v>735</v>
      </c>
      <c r="C32" s="447" t="s">
        <v>736</v>
      </c>
      <c r="D32" s="436">
        <v>44074</v>
      </c>
      <c r="E32" s="530"/>
      <c r="F32" s="530"/>
      <c r="G32" s="531">
        <v>8</v>
      </c>
      <c r="H32" s="434"/>
      <c r="I32" s="530">
        <v>1</v>
      </c>
      <c r="J32" s="531"/>
      <c r="K32" s="438"/>
      <c r="L32" s="530"/>
      <c r="M32" s="530"/>
      <c r="N32" s="530"/>
      <c r="O32" s="530">
        <v>1</v>
      </c>
      <c r="P32" s="530"/>
      <c r="Q32" s="437"/>
      <c r="R32" s="438"/>
      <c r="S32" s="457"/>
      <c r="AA32" s="156"/>
    </row>
    <row r="33" spans="1:27" ht="15.5" x14ac:dyDescent="0.3">
      <c r="A33" s="428" t="s">
        <v>724</v>
      </c>
      <c r="B33" s="434" t="s">
        <v>737</v>
      </c>
      <c r="C33" s="447" t="s">
        <v>738</v>
      </c>
      <c r="D33" s="436">
        <v>44074</v>
      </c>
      <c r="E33" s="530"/>
      <c r="F33" s="530"/>
      <c r="G33" s="531">
        <v>11</v>
      </c>
      <c r="H33" s="438">
        <v>1</v>
      </c>
      <c r="I33" s="530"/>
      <c r="J33" s="531"/>
      <c r="K33" s="532"/>
      <c r="L33" s="530"/>
      <c r="M33" s="530">
        <v>1</v>
      </c>
      <c r="N33" s="530"/>
      <c r="O33" s="530"/>
      <c r="P33" s="530"/>
      <c r="Q33" s="437"/>
      <c r="R33" s="438"/>
      <c r="S33" s="457"/>
      <c r="AA33" s="156"/>
    </row>
    <row r="34" spans="1:27" ht="15.5" x14ac:dyDescent="0.3">
      <c r="A34" s="428" t="s">
        <v>724</v>
      </c>
      <c r="B34" s="434" t="s">
        <v>739</v>
      </c>
      <c r="C34" s="447" t="s">
        <v>740</v>
      </c>
      <c r="D34" s="436">
        <v>44550</v>
      </c>
      <c r="E34" s="530"/>
      <c r="F34" s="530"/>
      <c r="G34" s="437">
        <v>1</v>
      </c>
      <c r="H34" s="438">
        <v>1</v>
      </c>
      <c r="I34" s="530"/>
      <c r="J34" s="531"/>
      <c r="K34" s="438"/>
      <c r="L34" s="530"/>
      <c r="M34" s="530"/>
      <c r="N34" s="530"/>
      <c r="O34" s="530">
        <v>1</v>
      </c>
      <c r="P34" s="530"/>
      <c r="Q34" s="531"/>
      <c r="R34" s="438"/>
      <c r="S34" s="457"/>
      <c r="AA34" s="156"/>
    </row>
    <row r="35" spans="1:27" ht="15.5" x14ac:dyDescent="0.3">
      <c r="A35" s="428" t="s">
        <v>724</v>
      </c>
      <c r="B35" s="434" t="s">
        <v>743</v>
      </c>
      <c r="C35" s="447" t="s">
        <v>744</v>
      </c>
      <c r="D35" s="436">
        <v>42614</v>
      </c>
      <c r="E35" s="530"/>
      <c r="F35" s="530"/>
      <c r="G35" s="531">
        <v>3</v>
      </c>
      <c r="H35" s="532">
        <v>1</v>
      </c>
      <c r="I35" s="530"/>
      <c r="J35" s="531"/>
      <c r="K35" s="438"/>
      <c r="L35" s="530"/>
      <c r="M35" s="530"/>
      <c r="N35" s="530"/>
      <c r="O35" s="530">
        <v>1</v>
      </c>
      <c r="P35" s="530"/>
      <c r="Q35" s="437"/>
      <c r="R35" s="438"/>
      <c r="S35" s="456"/>
      <c r="AA35" s="156"/>
    </row>
    <row r="36" spans="1:27" ht="15.5" x14ac:dyDescent="0.3">
      <c r="A36" s="428" t="s">
        <v>724</v>
      </c>
      <c r="B36" s="434" t="s">
        <v>803</v>
      </c>
      <c r="C36" s="447" t="s">
        <v>726</v>
      </c>
      <c r="D36" s="436">
        <v>44518</v>
      </c>
      <c r="E36" s="559"/>
      <c r="F36" s="559"/>
      <c r="G36" s="437">
        <v>11</v>
      </c>
      <c r="H36" s="434"/>
      <c r="I36" s="559">
        <v>1</v>
      </c>
      <c r="J36" s="437"/>
      <c r="K36" s="438"/>
      <c r="L36" s="559"/>
      <c r="M36" s="559">
        <v>1</v>
      </c>
      <c r="N36" s="530"/>
      <c r="O36" s="530"/>
      <c r="P36" s="530"/>
      <c r="Q36" s="437"/>
      <c r="R36" s="438"/>
      <c r="S36" s="457"/>
      <c r="AA36" s="156"/>
    </row>
    <row r="37" spans="1:27" ht="15.5" x14ac:dyDescent="0.3">
      <c r="A37" s="428" t="s">
        <v>724</v>
      </c>
      <c r="B37" s="434" t="s">
        <v>804</v>
      </c>
      <c r="C37" s="447" t="s">
        <v>742</v>
      </c>
      <c r="D37" s="436">
        <v>44440</v>
      </c>
      <c r="E37" s="559"/>
      <c r="F37" s="559"/>
      <c r="G37" s="560">
        <v>5</v>
      </c>
      <c r="H37" s="438"/>
      <c r="I37" s="559">
        <v>1</v>
      </c>
      <c r="J37" s="560"/>
      <c r="K37" s="438"/>
      <c r="L37" s="559">
        <v>1</v>
      </c>
      <c r="M37" s="559">
        <v>1</v>
      </c>
      <c r="N37" s="559">
        <v>1</v>
      </c>
      <c r="O37" s="530"/>
      <c r="P37" s="530"/>
      <c r="Q37" s="437"/>
      <c r="R37" s="438"/>
      <c r="S37" s="457"/>
      <c r="AA37" s="156"/>
    </row>
    <row r="38" spans="1:27" x14ac:dyDescent="0.3">
      <c r="A38" s="5" t="s">
        <v>677</v>
      </c>
      <c r="B38" s="6"/>
      <c r="C38" s="7"/>
      <c r="D38" s="8"/>
      <c r="E38" s="24"/>
      <c r="F38" s="24"/>
      <c r="G38" s="7"/>
      <c r="H38" s="10"/>
      <c r="I38" s="10"/>
      <c r="J38" s="7"/>
      <c r="K38" s="8"/>
      <c r="L38" s="9"/>
      <c r="M38" s="9"/>
      <c r="N38" s="9"/>
      <c r="O38" s="10"/>
      <c r="P38" s="10"/>
      <c r="Q38" s="7"/>
      <c r="R38" s="8"/>
      <c r="S38" s="11"/>
      <c r="AA38" s="156"/>
    </row>
    <row r="39" spans="1:27" ht="15.5" x14ac:dyDescent="0.3">
      <c r="A39" s="443"/>
      <c r="B39" s="434"/>
      <c r="C39" s="447"/>
      <c r="D39" s="452"/>
      <c r="E39" s="427"/>
      <c r="F39" s="427"/>
      <c r="G39" s="439"/>
      <c r="H39" s="438"/>
      <c r="I39" s="427"/>
      <c r="J39" s="439"/>
      <c r="K39" s="438"/>
      <c r="L39" s="427"/>
      <c r="M39" s="427"/>
      <c r="N39" s="427"/>
      <c r="O39" s="427"/>
      <c r="P39" s="427"/>
      <c r="Q39" s="437"/>
      <c r="R39" s="438"/>
      <c r="S39" s="457"/>
      <c r="AA39" s="156"/>
    </row>
    <row r="40" spans="1:27" customFormat="1" ht="15.5" x14ac:dyDescent="0.3">
      <c r="A40" s="443"/>
      <c r="B40" s="434"/>
      <c r="C40" s="447"/>
      <c r="D40" s="438"/>
      <c r="E40" s="427"/>
      <c r="F40" s="427"/>
      <c r="G40" s="439"/>
      <c r="H40" s="438"/>
      <c r="I40" s="427"/>
      <c r="J40" s="439"/>
      <c r="K40" s="438"/>
      <c r="L40" s="427"/>
      <c r="M40" s="427"/>
      <c r="N40" s="427"/>
      <c r="O40" s="427"/>
      <c r="P40" s="427"/>
      <c r="Q40" s="437"/>
      <c r="R40" s="438"/>
      <c r="S40" s="456"/>
      <c r="AA40" s="158"/>
    </row>
    <row r="41" spans="1:27" ht="15.5" x14ac:dyDescent="0.3">
      <c r="A41" s="443"/>
      <c r="B41" s="434"/>
      <c r="C41" s="447"/>
      <c r="D41" s="436"/>
      <c r="E41" s="427"/>
      <c r="F41" s="427"/>
      <c r="G41" s="437"/>
      <c r="H41" s="438"/>
      <c r="I41" s="427"/>
      <c r="J41" s="439"/>
      <c r="K41" s="438"/>
      <c r="L41" s="427"/>
      <c r="M41" s="427"/>
      <c r="N41" s="427"/>
      <c r="O41" s="427"/>
      <c r="P41" s="427"/>
      <c r="Q41" s="437"/>
      <c r="R41" s="438"/>
      <c r="S41" s="457"/>
      <c r="AA41" s="156"/>
    </row>
    <row r="42" spans="1:27" ht="20.5" x14ac:dyDescent="0.45">
      <c r="A42" s="189"/>
      <c r="B42" s="435"/>
      <c r="C42" s="191"/>
      <c r="D42" s="449"/>
      <c r="E42" s="198"/>
      <c r="F42" s="198"/>
      <c r="G42" s="453"/>
      <c r="H42" s="196"/>
      <c r="I42" s="198"/>
      <c r="J42" s="453"/>
      <c r="K42" s="195"/>
      <c r="L42" s="198"/>
      <c r="M42" s="198"/>
      <c r="N42" s="198"/>
      <c r="O42" s="198"/>
      <c r="P42" s="198"/>
      <c r="Q42" s="453"/>
      <c r="R42" s="454"/>
      <c r="S42" s="453"/>
      <c r="AA42" s="156"/>
    </row>
    <row r="43" spans="1:27" ht="15.5" x14ac:dyDescent="0.3">
      <c r="A43" s="429"/>
      <c r="B43" s="434"/>
      <c r="C43" s="433"/>
      <c r="D43" s="436"/>
      <c r="E43" s="427"/>
      <c r="F43" s="427"/>
      <c r="G43" s="437"/>
      <c r="H43" s="438"/>
      <c r="I43" s="427"/>
      <c r="J43" s="437"/>
      <c r="K43" s="438"/>
      <c r="L43" s="427"/>
      <c r="M43" s="427"/>
      <c r="N43" s="427"/>
      <c r="O43" s="427"/>
      <c r="P43" s="427"/>
      <c r="Q43" s="437"/>
      <c r="R43" s="438"/>
      <c r="S43" s="456"/>
      <c r="AA43" s="156"/>
    </row>
    <row r="44" spans="1:27" ht="15.5" x14ac:dyDescent="0.3">
      <c r="A44" s="429"/>
      <c r="B44" s="434"/>
      <c r="C44" s="447"/>
      <c r="D44" s="436"/>
      <c r="E44" s="427"/>
      <c r="F44" s="427"/>
      <c r="G44" s="439"/>
      <c r="H44" s="438"/>
      <c r="I44" s="427"/>
      <c r="J44" s="439"/>
      <c r="K44" s="438"/>
      <c r="L44" s="427"/>
      <c r="M44" s="427"/>
      <c r="N44" s="427"/>
      <c r="O44" s="427"/>
      <c r="P44" s="427"/>
      <c r="Q44" s="439"/>
      <c r="R44" s="438"/>
      <c r="S44" s="457"/>
      <c r="AA44" s="156"/>
    </row>
    <row r="45" spans="1:27" ht="15.5" x14ac:dyDescent="0.3">
      <c r="A45" s="429"/>
      <c r="B45" s="434"/>
      <c r="C45" s="447"/>
      <c r="D45" s="436"/>
      <c r="E45" s="427"/>
      <c r="F45" s="427"/>
      <c r="G45" s="439"/>
      <c r="H45" s="434"/>
      <c r="I45" s="427"/>
      <c r="J45" s="439"/>
      <c r="K45" s="438"/>
      <c r="L45" s="427"/>
      <c r="M45" s="427"/>
      <c r="N45" s="427"/>
      <c r="O45" s="427"/>
      <c r="P45" s="427"/>
      <c r="Q45" s="437"/>
      <c r="R45" s="438"/>
      <c r="S45" s="457"/>
      <c r="AA45" s="156"/>
    </row>
    <row r="46" spans="1:27" ht="15.5" x14ac:dyDescent="0.3">
      <c r="A46" s="429"/>
      <c r="B46" s="434"/>
      <c r="C46" s="447"/>
      <c r="D46" s="436"/>
      <c r="E46" s="427"/>
      <c r="F46" s="427"/>
      <c r="G46" s="439"/>
      <c r="H46" s="438"/>
      <c r="I46" s="427"/>
      <c r="J46" s="439"/>
      <c r="K46" s="438"/>
      <c r="L46" s="427"/>
      <c r="M46" s="427"/>
      <c r="N46" s="427"/>
      <c r="O46" s="427"/>
      <c r="P46" s="427"/>
      <c r="Q46" s="437"/>
      <c r="R46" s="438"/>
      <c r="S46" s="457"/>
      <c r="AA46" s="156"/>
    </row>
    <row r="47" spans="1:27" ht="15.5" x14ac:dyDescent="0.3">
      <c r="A47" s="429"/>
      <c r="B47" s="434"/>
      <c r="C47" s="447"/>
      <c r="D47" s="451"/>
      <c r="E47" s="427"/>
      <c r="F47" s="427"/>
      <c r="G47" s="437"/>
      <c r="H47" s="438"/>
      <c r="I47" s="427"/>
      <c r="J47" s="439"/>
      <c r="K47" s="438"/>
      <c r="L47" s="427"/>
      <c r="M47" s="427"/>
      <c r="N47" s="427"/>
      <c r="O47" s="427"/>
      <c r="P47" s="427"/>
      <c r="Q47" s="439"/>
      <c r="R47" s="438"/>
      <c r="S47" s="457"/>
      <c r="AA47" s="156"/>
    </row>
    <row r="48" spans="1:27" ht="15.5" x14ac:dyDescent="0.3">
      <c r="A48" s="429"/>
      <c r="B48" s="434"/>
      <c r="C48" s="447"/>
      <c r="D48" s="436"/>
      <c r="E48" s="427"/>
      <c r="F48" s="427"/>
      <c r="G48" s="439"/>
      <c r="H48" s="438"/>
      <c r="I48" s="427"/>
      <c r="J48" s="439"/>
      <c r="K48" s="438"/>
      <c r="L48" s="427"/>
      <c r="M48" s="427"/>
      <c r="N48" s="427"/>
      <c r="O48" s="427"/>
      <c r="P48" s="427"/>
      <c r="Q48" s="437"/>
      <c r="R48" s="438"/>
      <c r="S48" s="456"/>
      <c r="AA48" s="156"/>
    </row>
    <row r="49" spans="1:27" customFormat="1" ht="20.5" x14ac:dyDescent="0.45">
      <c r="A49" s="444"/>
      <c r="B49" s="190"/>
      <c r="C49" s="191"/>
      <c r="D49" s="450"/>
      <c r="E49" s="198"/>
      <c r="F49" s="198"/>
      <c r="G49" s="453"/>
      <c r="H49" s="196"/>
      <c r="I49" s="198"/>
      <c r="J49" s="453"/>
      <c r="K49" s="195"/>
      <c r="L49" s="198"/>
      <c r="M49" s="198"/>
      <c r="N49" s="198"/>
      <c r="O49" s="198"/>
      <c r="P49" s="198"/>
      <c r="Q49" s="194"/>
      <c r="R49" s="203"/>
      <c r="S49" s="455"/>
      <c r="AA49" s="158"/>
    </row>
    <row r="50" spans="1:27" ht="15.5" x14ac:dyDescent="0.3">
      <c r="A50" s="429"/>
      <c r="B50" s="434"/>
      <c r="C50" s="433"/>
      <c r="D50" s="436"/>
      <c r="E50" s="427"/>
      <c r="F50" s="427"/>
      <c r="G50" s="437"/>
      <c r="H50" s="438"/>
      <c r="I50" s="427"/>
      <c r="J50" s="437"/>
      <c r="K50" s="438"/>
      <c r="L50" s="427"/>
      <c r="M50" s="427"/>
      <c r="N50" s="427"/>
      <c r="O50" s="427"/>
      <c r="P50" s="427"/>
      <c r="Q50" s="437"/>
      <c r="R50" s="438"/>
      <c r="S50" s="437"/>
      <c r="AA50" s="156"/>
    </row>
    <row r="51" spans="1:27" ht="15.5" x14ac:dyDescent="0.3">
      <c r="A51" s="429"/>
      <c r="B51" s="434"/>
      <c r="C51" s="433"/>
      <c r="D51" s="436"/>
      <c r="E51" s="427"/>
      <c r="F51" s="427"/>
      <c r="G51" s="439"/>
      <c r="H51" s="438"/>
      <c r="I51" s="427"/>
      <c r="J51" s="439"/>
      <c r="K51" s="438"/>
      <c r="L51" s="427"/>
      <c r="M51" s="427"/>
      <c r="N51" s="427"/>
      <c r="O51" s="427"/>
      <c r="P51" s="427"/>
      <c r="Q51" s="437"/>
      <c r="R51" s="438"/>
      <c r="S51" s="457"/>
      <c r="AA51" s="156"/>
    </row>
    <row r="52" spans="1:27" ht="15.5" x14ac:dyDescent="0.3">
      <c r="A52" s="429"/>
      <c r="B52" s="434"/>
      <c r="C52" s="447"/>
      <c r="D52" s="436"/>
      <c r="E52" s="427"/>
      <c r="F52" s="427"/>
      <c r="G52" s="439"/>
      <c r="H52" s="434"/>
      <c r="I52" s="427"/>
      <c r="J52" s="439"/>
      <c r="K52" s="438"/>
      <c r="L52" s="427"/>
      <c r="M52" s="427"/>
      <c r="N52" s="427"/>
      <c r="O52" s="427"/>
      <c r="P52" s="427"/>
      <c r="Q52" s="437"/>
      <c r="R52" s="438"/>
      <c r="S52" s="457"/>
      <c r="AA52" s="156"/>
    </row>
    <row r="53" spans="1:27" ht="20.5" x14ac:dyDescent="0.45">
      <c r="A53" s="444"/>
      <c r="B53" s="435"/>
      <c r="C53" s="191"/>
      <c r="D53" s="448"/>
      <c r="E53" s="198"/>
      <c r="F53" s="198"/>
      <c r="G53" s="194"/>
      <c r="H53" s="196"/>
      <c r="I53" s="198"/>
      <c r="J53" s="453"/>
      <c r="K53" s="195"/>
      <c r="L53" s="198"/>
      <c r="M53" s="198"/>
      <c r="N53" s="198"/>
      <c r="O53" s="198"/>
      <c r="P53" s="198"/>
      <c r="Q53" s="194"/>
      <c r="R53" s="454"/>
      <c r="S53" s="194"/>
      <c r="AA53" s="156"/>
    </row>
    <row r="54" spans="1:27" customFormat="1" ht="15.5" x14ac:dyDescent="0.3">
      <c r="A54" s="429"/>
      <c r="B54" s="434"/>
      <c r="C54" s="433"/>
      <c r="D54" s="436"/>
      <c r="E54" s="427"/>
      <c r="F54" s="427"/>
      <c r="G54" s="437"/>
      <c r="H54" s="438"/>
      <c r="I54" s="427"/>
      <c r="J54" s="437"/>
      <c r="K54" s="438"/>
      <c r="L54" s="427"/>
      <c r="M54" s="427"/>
      <c r="N54" s="427"/>
      <c r="O54" s="427"/>
      <c r="P54" s="427"/>
      <c r="Q54" s="437"/>
      <c r="R54" s="438"/>
      <c r="S54" s="456"/>
      <c r="AA54" s="158"/>
    </row>
    <row r="55" spans="1:27" x14ac:dyDescent="0.3">
      <c r="A55" s="5" t="s">
        <v>678</v>
      </c>
      <c r="B55" s="6"/>
      <c r="C55" s="7"/>
      <c r="D55" s="8"/>
      <c r="E55" s="24"/>
      <c r="F55" s="24"/>
      <c r="G55" s="7"/>
      <c r="H55" s="10"/>
      <c r="I55" s="10"/>
      <c r="J55" s="7"/>
      <c r="K55" s="8"/>
      <c r="L55" s="9"/>
      <c r="M55" s="9"/>
      <c r="N55" s="9"/>
      <c r="O55" s="10"/>
      <c r="P55" s="10"/>
      <c r="Q55" s="7"/>
      <c r="R55" s="8"/>
      <c r="S55" s="11"/>
      <c r="AA55" s="156"/>
    </row>
    <row r="56" spans="1:27" ht="15.5" x14ac:dyDescent="0.3">
      <c r="A56" s="429"/>
      <c r="B56" s="434"/>
      <c r="C56" s="447"/>
      <c r="D56" s="436"/>
      <c r="E56" s="427"/>
      <c r="F56" s="427"/>
      <c r="G56" s="439"/>
      <c r="H56" s="434"/>
      <c r="I56" s="427"/>
      <c r="J56" s="439"/>
      <c r="K56" s="438"/>
      <c r="L56" s="427"/>
      <c r="M56" s="427"/>
      <c r="N56" s="427"/>
      <c r="O56" s="427"/>
      <c r="P56" s="427"/>
      <c r="Q56" s="437"/>
      <c r="R56" s="438"/>
      <c r="S56" s="456"/>
      <c r="AA56" s="156"/>
    </row>
    <row r="57" spans="1:27" ht="15.5" x14ac:dyDescent="0.3">
      <c r="A57" s="429"/>
      <c r="B57" s="434"/>
      <c r="C57" s="447"/>
      <c r="D57" s="436"/>
      <c r="E57" s="427"/>
      <c r="F57" s="427"/>
      <c r="G57" s="439"/>
      <c r="H57" s="438"/>
      <c r="I57" s="427"/>
      <c r="J57" s="439"/>
      <c r="K57" s="440"/>
      <c r="L57" s="427"/>
      <c r="M57" s="427"/>
      <c r="N57" s="427"/>
      <c r="O57" s="427"/>
      <c r="P57" s="427"/>
      <c r="Q57" s="439"/>
      <c r="R57" s="438"/>
      <c r="S57" s="457"/>
      <c r="AA57" s="156"/>
    </row>
    <row r="58" spans="1:27" ht="15.5" x14ac:dyDescent="0.3">
      <c r="A58" s="429"/>
      <c r="B58" s="434"/>
      <c r="C58" s="447"/>
      <c r="D58" s="440"/>
      <c r="E58" s="427"/>
      <c r="F58" s="427"/>
      <c r="G58" s="437"/>
      <c r="H58" s="438"/>
      <c r="I58" s="427"/>
      <c r="J58" s="439"/>
      <c r="K58" s="438"/>
      <c r="L58" s="427"/>
      <c r="M58" s="427"/>
      <c r="N58" s="427"/>
      <c r="O58" s="427"/>
      <c r="P58" s="427"/>
      <c r="Q58" s="437"/>
      <c r="R58" s="438"/>
      <c r="S58" s="457"/>
      <c r="AA58" s="156"/>
    </row>
    <row r="59" spans="1:27" ht="20.5" x14ac:dyDescent="0.45">
      <c r="A59" s="444"/>
      <c r="B59" s="445"/>
      <c r="C59" s="191"/>
      <c r="D59" s="448"/>
      <c r="E59" s="198"/>
      <c r="F59" s="198"/>
      <c r="G59" s="453"/>
      <c r="H59" s="188"/>
      <c r="I59" s="198"/>
      <c r="J59" s="187"/>
      <c r="K59" s="188"/>
      <c r="L59" s="198"/>
      <c r="M59" s="198"/>
      <c r="N59" s="198"/>
      <c r="O59" s="198"/>
      <c r="P59" s="198"/>
      <c r="Q59" s="194"/>
      <c r="R59" s="188"/>
      <c r="S59" s="194"/>
      <c r="AA59" s="156"/>
    </row>
    <row r="60" spans="1:27" ht="20.5" x14ac:dyDescent="0.45">
      <c r="A60" s="444"/>
      <c r="B60" s="190"/>
      <c r="C60" s="191"/>
      <c r="D60" s="192"/>
      <c r="E60" s="193"/>
      <c r="F60" s="193"/>
      <c r="G60" s="194"/>
      <c r="H60" s="188"/>
      <c r="I60" s="197"/>
      <c r="J60" s="194"/>
      <c r="K60" s="193"/>
      <c r="L60" s="193"/>
      <c r="M60" s="195"/>
      <c r="N60" s="196"/>
      <c r="O60" s="198"/>
      <c r="P60" s="193"/>
      <c r="Q60" s="187"/>
      <c r="R60" s="188"/>
      <c r="S60" s="186"/>
      <c r="AA60" s="156"/>
    </row>
    <row r="61" spans="1:27" ht="20.5" x14ac:dyDescent="0.45">
      <c r="A61" s="444"/>
      <c r="B61" s="190"/>
      <c r="C61" s="191"/>
      <c r="D61" s="192"/>
      <c r="E61" s="193"/>
      <c r="F61" s="193"/>
      <c r="G61" s="194"/>
      <c r="H61" s="198"/>
      <c r="I61" s="197"/>
      <c r="J61" s="194"/>
      <c r="K61" s="193"/>
      <c r="L61" s="193"/>
      <c r="M61" s="195"/>
      <c r="N61" s="196"/>
      <c r="O61" s="198"/>
      <c r="P61" s="193"/>
      <c r="Q61" s="194"/>
      <c r="R61" s="188"/>
      <c r="S61" s="186"/>
      <c r="AA61" s="156"/>
    </row>
    <row r="62" spans="1:27" ht="20.5" x14ac:dyDescent="0.45">
      <c r="A62" s="444"/>
      <c r="B62" s="190"/>
      <c r="C62" s="191"/>
      <c r="D62" s="192"/>
      <c r="E62" s="193"/>
      <c r="F62" s="193"/>
      <c r="G62" s="194"/>
      <c r="H62" s="198"/>
      <c r="I62" s="197"/>
      <c r="J62" s="194"/>
      <c r="K62" s="193"/>
      <c r="L62" s="193"/>
      <c r="M62" s="195"/>
      <c r="N62" s="196"/>
      <c r="O62" s="198"/>
      <c r="P62" s="193"/>
      <c r="Q62" s="194"/>
      <c r="R62" s="188"/>
      <c r="S62" s="186"/>
      <c r="AA62" s="156"/>
    </row>
    <row r="63" spans="1:27" ht="20.5" x14ac:dyDescent="0.45">
      <c r="A63" s="444"/>
      <c r="B63" s="190"/>
      <c r="C63" s="191"/>
      <c r="D63" s="192"/>
      <c r="E63" s="193"/>
      <c r="F63" s="193"/>
      <c r="G63" s="194"/>
      <c r="H63" s="198"/>
      <c r="I63" s="197"/>
      <c r="J63" s="194"/>
      <c r="K63" s="193"/>
      <c r="L63" s="193"/>
      <c r="M63" s="195"/>
      <c r="N63" s="196"/>
      <c r="O63" s="198"/>
      <c r="P63" s="193"/>
      <c r="Q63" s="194"/>
      <c r="R63" s="188"/>
      <c r="S63" s="186"/>
      <c r="AA63" s="156"/>
    </row>
    <row r="64" spans="1:27" ht="20.5" x14ac:dyDescent="0.45">
      <c r="A64" s="189"/>
      <c r="B64" s="190"/>
      <c r="C64" s="191"/>
      <c r="D64" s="192"/>
      <c r="E64" s="193"/>
      <c r="F64" s="193"/>
      <c r="G64" s="194"/>
      <c r="H64" s="198"/>
      <c r="I64" s="197"/>
      <c r="J64" s="194"/>
      <c r="K64" s="193"/>
      <c r="L64" s="193"/>
      <c r="M64" s="195"/>
      <c r="N64" s="196"/>
      <c r="O64" s="198"/>
      <c r="P64" s="193"/>
      <c r="Q64" s="194"/>
      <c r="R64" s="188"/>
      <c r="S64" s="186"/>
      <c r="AA64" s="156"/>
    </row>
    <row r="65" spans="1:27" ht="20.5" x14ac:dyDescent="0.45">
      <c r="A65" s="189"/>
      <c r="B65" s="190"/>
      <c r="C65" s="191"/>
      <c r="D65" s="192"/>
      <c r="E65" s="193"/>
      <c r="F65" s="193"/>
      <c r="G65" s="194"/>
      <c r="H65" s="198"/>
      <c r="I65" s="197"/>
      <c r="J65" s="194"/>
      <c r="K65" s="193"/>
      <c r="L65" s="193"/>
      <c r="M65" s="195"/>
      <c r="N65" s="196"/>
      <c r="O65" s="198"/>
      <c r="P65" s="193"/>
      <c r="Q65" s="194"/>
      <c r="R65" s="188"/>
      <c r="S65" s="186"/>
      <c r="AA65" s="156"/>
    </row>
    <row r="66" spans="1:27" ht="20.5" x14ac:dyDescent="0.45">
      <c r="A66" s="189"/>
      <c r="B66" s="190"/>
      <c r="C66" s="191"/>
      <c r="D66" s="192"/>
      <c r="E66" s="193"/>
      <c r="F66" s="193"/>
      <c r="G66" s="194"/>
      <c r="H66" s="198"/>
      <c r="I66" s="197"/>
      <c r="J66" s="194"/>
      <c r="K66" s="193"/>
      <c r="L66" s="193"/>
      <c r="M66" s="195"/>
      <c r="N66" s="196"/>
      <c r="O66" s="198"/>
      <c r="P66" s="193"/>
      <c r="Q66" s="194"/>
      <c r="R66" s="188"/>
      <c r="S66" s="186"/>
      <c r="AA66" s="156"/>
    </row>
    <row r="67" spans="1:27" ht="20.5" x14ac:dyDescent="0.45">
      <c r="A67" s="189"/>
      <c r="B67" s="190"/>
      <c r="C67" s="191"/>
      <c r="D67" s="192"/>
      <c r="E67" s="193"/>
      <c r="F67" s="193"/>
      <c r="G67" s="194"/>
      <c r="H67" s="198"/>
      <c r="I67" s="197"/>
      <c r="J67" s="194"/>
      <c r="K67" s="193"/>
      <c r="L67" s="193"/>
      <c r="M67" s="195"/>
      <c r="N67" s="196"/>
      <c r="O67" s="198"/>
      <c r="P67" s="193"/>
      <c r="Q67" s="194"/>
      <c r="R67" s="188"/>
      <c r="S67" s="186"/>
      <c r="AA67" s="156"/>
    </row>
    <row r="68" spans="1:27" ht="20.5" x14ac:dyDescent="0.45">
      <c r="A68" s="189"/>
      <c r="B68" s="190"/>
      <c r="C68" s="191"/>
      <c r="D68" s="192"/>
      <c r="E68" s="193"/>
      <c r="F68" s="193"/>
      <c r="G68" s="194"/>
      <c r="H68" s="198"/>
      <c r="I68" s="197"/>
      <c r="J68" s="194"/>
      <c r="K68" s="193"/>
      <c r="L68" s="193"/>
      <c r="M68" s="195"/>
      <c r="N68" s="196"/>
      <c r="O68" s="198"/>
      <c r="P68" s="193"/>
      <c r="Q68" s="194"/>
      <c r="R68" s="188"/>
      <c r="S68" s="186"/>
      <c r="AA68" s="156"/>
    </row>
    <row r="69" spans="1:27" ht="20.5" x14ac:dyDescent="0.45">
      <c r="A69" s="189"/>
      <c r="B69" s="190"/>
      <c r="C69" s="191"/>
      <c r="D69" s="192"/>
      <c r="E69" s="193"/>
      <c r="F69" s="193"/>
      <c r="G69" s="194"/>
      <c r="H69" s="198"/>
      <c r="I69" s="197"/>
      <c r="J69" s="194"/>
      <c r="K69" s="193"/>
      <c r="L69" s="193"/>
      <c r="M69" s="195"/>
      <c r="N69" s="196"/>
      <c r="O69" s="198"/>
      <c r="P69" s="193"/>
      <c r="Q69" s="194"/>
      <c r="R69" s="188"/>
      <c r="S69" s="186"/>
      <c r="AA69" s="156"/>
    </row>
    <row r="70" spans="1:27" ht="20.5" x14ac:dyDescent="0.45">
      <c r="A70" s="189"/>
      <c r="B70" s="190"/>
      <c r="C70" s="191"/>
      <c r="D70" s="192"/>
      <c r="E70" s="193"/>
      <c r="F70" s="193"/>
      <c r="G70" s="194"/>
      <c r="H70" s="198"/>
      <c r="I70" s="197"/>
      <c r="J70" s="194"/>
      <c r="K70" s="193"/>
      <c r="L70" s="193"/>
      <c r="M70" s="195"/>
      <c r="N70" s="196"/>
      <c r="O70" s="198"/>
      <c r="P70" s="193"/>
      <c r="Q70" s="194"/>
      <c r="R70" s="188"/>
      <c r="S70" s="186"/>
      <c r="AA70" s="156"/>
    </row>
    <row r="71" spans="1:27" ht="20.5" x14ac:dyDescent="0.45">
      <c r="A71" s="189"/>
      <c r="B71" s="190"/>
      <c r="C71" s="191"/>
      <c r="D71" s="192"/>
      <c r="E71" s="193"/>
      <c r="F71" s="193"/>
      <c r="G71" s="194"/>
      <c r="H71" s="198"/>
      <c r="I71" s="197"/>
      <c r="J71" s="194"/>
      <c r="K71" s="193"/>
      <c r="L71" s="193"/>
      <c r="M71" s="195"/>
      <c r="N71" s="196"/>
      <c r="O71" s="198"/>
      <c r="P71" s="193"/>
      <c r="Q71" s="194"/>
      <c r="R71" s="188"/>
      <c r="S71" s="186"/>
      <c r="AA71" s="156"/>
    </row>
    <row r="72" spans="1:27" ht="20.5" x14ac:dyDescent="0.45">
      <c r="A72" s="189"/>
      <c r="B72" s="190"/>
      <c r="C72" s="191"/>
      <c r="D72" s="192"/>
      <c r="E72" s="193"/>
      <c r="F72" s="193"/>
      <c r="G72" s="194"/>
      <c r="H72" s="198"/>
      <c r="I72" s="197"/>
      <c r="J72" s="194"/>
      <c r="K72" s="193"/>
      <c r="L72" s="193"/>
      <c r="M72" s="195"/>
      <c r="N72" s="196"/>
      <c r="O72" s="198"/>
      <c r="P72" s="193"/>
      <c r="Q72" s="194"/>
      <c r="R72" s="188"/>
      <c r="S72" s="186"/>
      <c r="AA72" s="156"/>
    </row>
    <row r="73" spans="1:27" ht="20.5" x14ac:dyDescent="0.45">
      <c r="A73" s="189"/>
      <c r="B73" s="190"/>
      <c r="C73" s="191"/>
      <c r="D73" s="192"/>
      <c r="E73" s="193"/>
      <c r="F73" s="193"/>
      <c r="G73" s="194"/>
      <c r="H73" s="198"/>
      <c r="I73" s="197"/>
      <c r="J73" s="194"/>
      <c r="K73" s="193"/>
      <c r="L73" s="193"/>
      <c r="M73" s="195"/>
      <c r="N73" s="196"/>
      <c r="O73" s="198"/>
      <c r="P73" s="193"/>
      <c r="Q73" s="194"/>
      <c r="R73" s="188"/>
      <c r="S73" s="186"/>
      <c r="AA73" s="156"/>
    </row>
    <row r="74" spans="1:27" ht="20.5" x14ac:dyDescent="0.45">
      <c r="A74" s="189"/>
      <c r="B74" s="190"/>
      <c r="C74" s="191"/>
      <c r="D74" s="192"/>
      <c r="E74" s="193"/>
      <c r="F74" s="193"/>
      <c r="G74" s="194"/>
      <c r="H74" s="198"/>
      <c r="I74" s="197"/>
      <c r="J74" s="194"/>
      <c r="K74" s="193"/>
      <c r="L74" s="193"/>
      <c r="M74" s="195"/>
      <c r="N74" s="196"/>
      <c r="O74" s="198"/>
      <c r="P74" s="193"/>
      <c r="Q74" s="194"/>
      <c r="R74" s="188"/>
      <c r="S74" s="186"/>
      <c r="AA74" s="156"/>
    </row>
    <row r="75" spans="1:27" ht="20.5" x14ac:dyDescent="0.45">
      <c r="A75" s="189"/>
      <c r="B75" s="190"/>
      <c r="C75" s="191"/>
      <c r="D75" s="192"/>
      <c r="E75" s="193"/>
      <c r="F75" s="193"/>
      <c r="G75" s="194"/>
      <c r="H75" s="198"/>
      <c r="I75" s="197"/>
      <c r="J75" s="187"/>
      <c r="K75" s="193"/>
      <c r="L75" s="193"/>
      <c r="M75" s="195"/>
      <c r="N75" s="196"/>
      <c r="O75" s="198"/>
      <c r="P75" s="193"/>
      <c r="Q75" s="194"/>
      <c r="R75" s="188"/>
      <c r="S75" s="186"/>
      <c r="AA75" s="156"/>
    </row>
    <row r="76" spans="1:27" x14ac:dyDescent="0.3">
      <c r="O76" s="226"/>
    </row>
  </sheetData>
  <sheetProtection selectLockedCells="1"/>
  <mergeCells count="11">
    <mergeCell ref="B3:G3"/>
    <mergeCell ref="H3:I3"/>
    <mergeCell ref="J3:P3"/>
    <mergeCell ref="A1:S1"/>
    <mergeCell ref="A20:A21"/>
    <mergeCell ref="D20:G20"/>
    <mergeCell ref="B20:C20"/>
    <mergeCell ref="A5:S13"/>
    <mergeCell ref="R20:S20"/>
    <mergeCell ref="H20:J20"/>
    <mergeCell ref="K20:Q20"/>
  </mergeCells>
  <phoneticPr fontId="0" type="noConversion"/>
  <pageMargins left="0.5" right="0.5" top="0.5" bottom="0.6" header="0.5" footer="0.5"/>
  <pageSetup scale="65" orientation="landscape" blackAndWhite="1" r:id="rId1"/>
  <headerFooter alignWithMargins="0">
    <oddFooter>&amp;L&amp;8AEE&amp;CLast modified on &amp;D, &amp;T&amp;RPage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AC71"/>
  <sheetViews>
    <sheetView showGridLines="0" zoomScale="80" zoomScaleNormal="80" zoomScaleSheetLayoutView="80" zoomScalePageLayoutView="80" workbookViewId="0">
      <selection activeCell="A30" sqref="A30:XFD30"/>
    </sheetView>
  </sheetViews>
  <sheetFormatPr defaultColWidth="8.7265625" defaultRowHeight="13" x14ac:dyDescent="0.3"/>
  <cols>
    <col min="1" max="1" width="25.7265625" customWidth="1"/>
    <col min="2" max="3" width="14.1796875" customWidth="1"/>
    <col min="4" max="4" width="13.7265625" style="57" customWidth="1"/>
    <col min="5" max="6" width="10.7265625" style="58" customWidth="1"/>
    <col min="7" max="12" width="10.453125" style="58" customWidth="1"/>
    <col min="13" max="13" width="12.7265625" style="58" customWidth="1"/>
    <col min="18" max="18" width="8.7265625" style="159"/>
    <col min="19" max="19" width="8.7265625" style="166"/>
    <col min="20" max="21" width="8.7265625" style="169"/>
    <col min="22" max="22" width="8.7265625" style="166"/>
    <col min="23" max="23" width="8.7265625" style="159"/>
  </cols>
  <sheetData>
    <row r="1" spans="1:29" ht="24" thickTop="1" thickBot="1" x14ac:dyDescent="0.55000000000000004">
      <c r="A1" s="670" t="s">
        <v>665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2"/>
    </row>
    <row r="2" spans="1:29" ht="13.5" thickTop="1" x14ac:dyDescent="0.3"/>
    <row r="3" spans="1:29" s="2" customFormat="1" ht="13.5" customHeight="1" x14ac:dyDescent="0.3">
      <c r="A3" s="380" t="s">
        <v>282</v>
      </c>
      <c r="B3" s="635" t="str">
        <f>'Table 1 Enrollment'!B15:F15</f>
        <v>Gloucester County, Glassboro, 1730</v>
      </c>
      <c r="C3" s="636"/>
      <c r="D3" s="636"/>
      <c r="E3" s="636"/>
      <c r="F3" s="636"/>
      <c r="G3" s="637"/>
      <c r="H3" s="649"/>
      <c r="I3" s="649"/>
      <c r="J3" s="648"/>
      <c r="K3" s="648"/>
      <c r="L3" s="648"/>
      <c r="M3" s="648"/>
      <c r="N3" s="648"/>
      <c r="O3" s="648"/>
      <c r="P3" s="648"/>
      <c r="Q3" s="1"/>
      <c r="R3" s="13"/>
      <c r="S3" s="13"/>
      <c r="AA3" s="161"/>
      <c r="AB3" s="161"/>
      <c r="AC3" s="156"/>
    </row>
    <row r="4" spans="1:29" x14ac:dyDescent="0.3">
      <c r="A4" s="29"/>
      <c r="B4" s="59"/>
      <c r="C4" s="59"/>
      <c r="D4" s="59"/>
      <c r="E4" s="59"/>
      <c r="F4" s="59"/>
    </row>
    <row r="5" spans="1:29" x14ac:dyDescent="0.3">
      <c r="A5" s="677"/>
      <c r="B5" s="677"/>
      <c r="C5" s="677"/>
      <c r="D5" s="677"/>
      <c r="E5" s="677"/>
      <c r="F5" s="677"/>
      <c r="G5" s="677"/>
      <c r="H5" s="677"/>
      <c r="I5" s="677"/>
      <c r="J5" s="677"/>
      <c r="K5" s="677"/>
      <c r="L5" s="677"/>
      <c r="M5" s="677"/>
    </row>
    <row r="6" spans="1:29" x14ac:dyDescent="0.3">
      <c r="A6" s="677"/>
      <c r="B6" s="677"/>
      <c r="C6" s="677"/>
      <c r="D6" s="677"/>
      <c r="E6" s="677"/>
      <c r="F6" s="677"/>
      <c r="G6" s="677"/>
      <c r="H6" s="677"/>
      <c r="I6" s="677"/>
      <c r="J6" s="677"/>
      <c r="K6" s="677"/>
      <c r="L6" s="677"/>
      <c r="M6" s="677"/>
    </row>
    <row r="7" spans="1:29" x14ac:dyDescent="0.3">
      <c r="A7" s="677"/>
      <c r="B7" s="677"/>
      <c r="C7" s="677"/>
      <c r="D7" s="677"/>
      <c r="E7" s="677"/>
      <c r="F7" s="677"/>
      <c r="G7" s="677"/>
      <c r="H7" s="677"/>
      <c r="I7" s="677"/>
      <c r="J7" s="677"/>
      <c r="K7" s="677"/>
      <c r="L7" s="677"/>
      <c r="M7" s="677"/>
      <c r="T7" s="170"/>
      <c r="U7" s="171"/>
      <c r="V7" s="167"/>
    </row>
    <row r="8" spans="1:29" x14ac:dyDescent="0.3">
      <c r="A8" s="677"/>
      <c r="B8" s="677"/>
      <c r="C8" s="677"/>
      <c r="D8" s="677"/>
      <c r="E8" s="677"/>
      <c r="F8" s="677"/>
      <c r="G8" s="677"/>
      <c r="H8" s="677"/>
      <c r="I8" s="677"/>
      <c r="J8" s="677"/>
      <c r="K8" s="677"/>
      <c r="L8" s="677"/>
      <c r="M8" s="677"/>
      <c r="T8" s="170"/>
      <c r="U8" s="171"/>
      <c r="V8" s="167"/>
    </row>
    <row r="9" spans="1:29" x14ac:dyDescent="0.3">
      <c r="A9" s="677"/>
      <c r="B9" s="677"/>
      <c r="C9" s="677"/>
      <c r="D9" s="677"/>
      <c r="E9" s="677"/>
      <c r="F9" s="677"/>
      <c r="G9" s="677"/>
      <c r="H9" s="677"/>
      <c r="I9" s="677"/>
      <c r="J9" s="677"/>
      <c r="K9" s="677"/>
      <c r="L9" s="677"/>
      <c r="M9" s="677"/>
      <c r="T9" s="170"/>
      <c r="U9" s="171"/>
      <c r="V9" s="167"/>
    </row>
    <row r="10" spans="1:29" x14ac:dyDescent="0.3">
      <c r="A10" s="677"/>
      <c r="B10" s="677"/>
      <c r="C10" s="677"/>
      <c r="D10" s="677"/>
      <c r="E10" s="677"/>
      <c r="F10" s="677"/>
      <c r="G10" s="677"/>
      <c r="H10" s="677"/>
      <c r="I10" s="677"/>
      <c r="J10" s="677"/>
      <c r="K10" s="677"/>
      <c r="L10" s="677"/>
      <c r="M10" s="677"/>
      <c r="T10" s="170"/>
      <c r="U10" s="171"/>
      <c r="V10" s="167"/>
    </row>
    <row r="11" spans="1:29" x14ac:dyDescent="0.3">
      <c r="A11" s="677"/>
      <c r="B11" s="677"/>
      <c r="C11" s="677"/>
      <c r="D11" s="677"/>
      <c r="E11" s="677"/>
      <c r="F11" s="677"/>
      <c r="G11" s="677"/>
      <c r="H11" s="677"/>
      <c r="I11" s="677"/>
      <c r="J11" s="677"/>
      <c r="K11" s="677"/>
      <c r="L11" s="677"/>
      <c r="M11" s="677"/>
      <c r="T11" s="170"/>
      <c r="U11" s="171"/>
      <c r="V11" s="167"/>
    </row>
    <row r="12" spans="1:29" x14ac:dyDescent="0.3">
      <c r="A12" s="677"/>
      <c r="B12" s="677"/>
      <c r="C12" s="677"/>
      <c r="D12" s="677"/>
      <c r="E12" s="677"/>
      <c r="F12" s="677"/>
      <c r="G12" s="677"/>
      <c r="H12" s="677"/>
      <c r="I12" s="677"/>
      <c r="J12" s="677"/>
      <c r="K12" s="677"/>
      <c r="L12" s="677"/>
      <c r="M12" s="677"/>
      <c r="T12" s="170"/>
      <c r="U12" s="171"/>
      <c r="V12" s="167"/>
    </row>
    <row r="13" spans="1:29" x14ac:dyDescent="0.3">
      <c r="A13" s="677"/>
      <c r="B13" s="677"/>
      <c r="C13" s="677"/>
      <c r="D13" s="677"/>
      <c r="E13" s="677"/>
      <c r="F13" s="677"/>
      <c r="G13" s="677"/>
      <c r="H13" s="677"/>
      <c r="I13" s="677"/>
      <c r="J13" s="677"/>
      <c r="K13" s="677"/>
      <c r="L13" s="677"/>
      <c r="M13" s="677"/>
      <c r="T13" s="170"/>
      <c r="U13" s="171"/>
      <c r="V13" s="167"/>
    </row>
    <row r="14" spans="1:29" x14ac:dyDescent="0.3">
      <c r="A14" s="677"/>
      <c r="B14" s="677"/>
      <c r="C14" s="677"/>
      <c r="D14" s="677"/>
      <c r="E14" s="677"/>
      <c r="F14" s="677"/>
      <c r="G14" s="677"/>
      <c r="H14" s="677"/>
      <c r="I14" s="677"/>
      <c r="J14" s="677"/>
      <c r="K14" s="677"/>
      <c r="L14" s="677"/>
      <c r="M14" s="677"/>
      <c r="T14" s="170"/>
      <c r="U14" s="171"/>
      <c r="V14" s="167"/>
    </row>
    <row r="15" spans="1:29" x14ac:dyDescent="0.3">
      <c r="A15" s="677"/>
      <c r="B15" s="677"/>
      <c r="C15" s="677"/>
      <c r="D15" s="677"/>
      <c r="E15" s="677"/>
      <c r="F15" s="677"/>
      <c r="G15" s="677"/>
      <c r="H15" s="677"/>
      <c r="I15" s="677"/>
      <c r="J15" s="677"/>
      <c r="K15" s="677"/>
      <c r="L15" s="677"/>
      <c r="M15" s="677"/>
      <c r="T15" s="170"/>
      <c r="U15" s="171"/>
      <c r="V15" s="167"/>
    </row>
    <row r="16" spans="1:29" x14ac:dyDescent="0.3">
      <c r="A16" s="677"/>
      <c r="B16" s="677"/>
      <c r="C16" s="677"/>
      <c r="D16" s="677"/>
      <c r="E16" s="677"/>
      <c r="F16" s="677"/>
      <c r="G16" s="677"/>
      <c r="H16" s="677"/>
      <c r="I16" s="677"/>
      <c r="J16" s="677"/>
      <c r="K16" s="677"/>
      <c r="L16" s="677"/>
      <c r="M16" s="677"/>
      <c r="T16" s="170"/>
      <c r="U16" s="171"/>
      <c r="V16" s="167"/>
    </row>
    <row r="17" spans="1:23" x14ac:dyDescent="0.3">
      <c r="A17" s="677"/>
      <c r="B17" s="677"/>
      <c r="C17" s="677"/>
      <c r="D17" s="677"/>
      <c r="E17" s="677"/>
      <c r="F17" s="677"/>
      <c r="G17" s="677"/>
      <c r="H17" s="677"/>
      <c r="I17" s="677"/>
      <c r="J17" s="677"/>
      <c r="K17" s="677"/>
      <c r="L17" s="677"/>
      <c r="M17" s="677"/>
      <c r="T17" s="170"/>
      <c r="U17" s="171"/>
      <c r="V17" s="167"/>
    </row>
    <row r="18" spans="1:23" ht="21.75" customHeight="1" x14ac:dyDescent="0.3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T18" s="170"/>
      <c r="U18" s="171"/>
      <c r="V18" s="167"/>
    </row>
    <row r="19" spans="1:23" ht="42.75" customHeight="1" thickBot="1" x14ac:dyDescent="0.35">
      <c r="T19" s="170"/>
      <c r="U19" s="171"/>
      <c r="V19" s="167"/>
    </row>
    <row r="20" spans="1:23" ht="38.25" customHeight="1" thickTop="1" x14ac:dyDescent="0.3">
      <c r="A20" s="673" t="s">
        <v>9</v>
      </c>
      <c r="B20" s="675" t="s">
        <v>61</v>
      </c>
      <c r="C20" s="676"/>
      <c r="D20" s="683" t="s">
        <v>11</v>
      </c>
      <c r="E20" s="684"/>
      <c r="F20" s="685"/>
      <c r="G20" s="663" t="s">
        <v>62</v>
      </c>
      <c r="H20" s="664"/>
      <c r="I20" s="665"/>
      <c r="J20" s="678" t="s">
        <v>63</v>
      </c>
      <c r="K20" s="679"/>
      <c r="L20" s="679"/>
      <c r="M20" s="227" t="s">
        <v>12</v>
      </c>
      <c r="T20" s="170"/>
      <c r="U20" s="171"/>
      <c r="V20" s="167"/>
    </row>
    <row r="21" spans="1:23" ht="114" customHeight="1" x14ac:dyDescent="0.3">
      <c r="A21" s="674"/>
      <c r="B21" s="228" t="s">
        <v>14</v>
      </c>
      <c r="C21" s="229" t="s">
        <v>15</v>
      </c>
      <c r="D21" s="230" t="s">
        <v>10</v>
      </c>
      <c r="E21" s="231" t="s">
        <v>64</v>
      </c>
      <c r="F21" s="231" t="s">
        <v>43</v>
      </c>
      <c r="G21" s="232" t="s">
        <v>65</v>
      </c>
      <c r="H21" s="233" t="s">
        <v>66</v>
      </c>
      <c r="I21" s="234" t="s">
        <v>67</v>
      </c>
      <c r="J21" s="235" t="s">
        <v>68</v>
      </c>
      <c r="K21" s="236" t="s">
        <v>69</v>
      </c>
      <c r="L21" s="236" t="s">
        <v>70</v>
      </c>
      <c r="M21" s="237" t="s">
        <v>13</v>
      </c>
      <c r="T21" s="170"/>
      <c r="U21" s="171"/>
      <c r="V21" s="167"/>
    </row>
    <row r="22" spans="1:23" x14ac:dyDescent="0.3">
      <c r="A22" s="238"/>
      <c r="B22" s="239"/>
      <c r="C22" s="240"/>
      <c r="D22" s="241"/>
      <c r="E22" s="242"/>
      <c r="F22" s="242"/>
      <c r="G22" s="243"/>
      <c r="H22" s="244"/>
      <c r="I22" s="245"/>
      <c r="J22" s="243"/>
      <c r="K22" s="246"/>
      <c r="L22" s="246"/>
      <c r="M22" s="247"/>
      <c r="T22" s="170"/>
      <c r="U22" s="171"/>
      <c r="V22" s="167"/>
    </row>
    <row r="23" spans="1:23" ht="15.5" x14ac:dyDescent="0.35">
      <c r="A23" s="248" t="s">
        <v>8</v>
      </c>
      <c r="B23" s="249" t="s">
        <v>71</v>
      </c>
      <c r="C23" s="250" t="s">
        <v>16</v>
      </c>
      <c r="D23" s="251">
        <v>37135</v>
      </c>
      <c r="E23" s="252">
        <v>8</v>
      </c>
      <c r="F23" s="252">
        <v>8</v>
      </c>
      <c r="G23" s="253"/>
      <c r="H23" s="252"/>
      <c r="I23" s="254">
        <v>1</v>
      </c>
      <c r="J23" s="253">
        <v>1</v>
      </c>
      <c r="K23" s="255"/>
      <c r="L23" s="255"/>
      <c r="M23" s="256"/>
      <c r="T23" s="170"/>
      <c r="U23" s="171"/>
      <c r="V23" s="167"/>
    </row>
    <row r="24" spans="1:23" ht="15.5" x14ac:dyDescent="0.35">
      <c r="A24" s="248" t="s">
        <v>8</v>
      </c>
      <c r="B24" s="249" t="s">
        <v>71</v>
      </c>
      <c r="C24" s="250" t="s">
        <v>17</v>
      </c>
      <c r="D24" s="251">
        <v>38231</v>
      </c>
      <c r="E24" s="252">
        <v>5</v>
      </c>
      <c r="F24" s="252">
        <v>5</v>
      </c>
      <c r="G24" s="253"/>
      <c r="H24" s="252">
        <v>1</v>
      </c>
      <c r="I24" s="254"/>
      <c r="J24" s="253"/>
      <c r="K24" s="255"/>
      <c r="L24" s="255">
        <v>1</v>
      </c>
      <c r="M24" s="256">
        <v>5</v>
      </c>
      <c r="T24" s="170"/>
      <c r="U24" s="171"/>
      <c r="V24" s="167"/>
    </row>
    <row r="25" spans="1:23" ht="15.5" x14ac:dyDescent="0.35">
      <c r="A25" s="248" t="s">
        <v>72</v>
      </c>
      <c r="B25" s="249" t="s">
        <v>73</v>
      </c>
      <c r="C25" s="250" t="s">
        <v>16</v>
      </c>
      <c r="D25" s="251">
        <v>39326</v>
      </c>
      <c r="E25" s="252">
        <v>2</v>
      </c>
      <c r="F25" s="252">
        <v>3</v>
      </c>
      <c r="G25" s="253">
        <v>1</v>
      </c>
      <c r="H25" s="252"/>
      <c r="I25" s="254"/>
      <c r="J25" s="253"/>
      <c r="K25" s="255">
        <v>100</v>
      </c>
      <c r="L25" s="255"/>
      <c r="M25" s="256"/>
      <c r="T25" s="170"/>
      <c r="U25" s="171"/>
      <c r="V25" s="167"/>
    </row>
    <row r="26" spans="1:23" ht="15.5" x14ac:dyDescent="0.35">
      <c r="A26" s="248" t="s">
        <v>72</v>
      </c>
      <c r="B26" s="249" t="s">
        <v>73</v>
      </c>
      <c r="C26" s="250" t="s">
        <v>17</v>
      </c>
      <c r="D26" s="251">
        <v>38961</v>
      </c>
      <c r="E26" s="252">
        <v>4</v>
      </c>
      <c r="F26" s="252">
        <v>4</v>
      </c>
      <c r="G26" s="253">
        <v>1</v>
      </c>
      <c r="H26" s="252"/>
      <c r="I26" s="254"/>
      <c r="J26" s="253"/>
      <c r="K26" s="255">
        <v>50</v>
      </c>
      <c r="L26" s="255"/>
      <c r="M26" s="256"/>
      <c r="T26" s="170"/>
      <c r="U26" s="171"/>
      <c r="V26" s="167"/>
    </row>
    <row r="27" spans="1:23" x14ac:dyDescent="0.3">
      <c r="A27" s="238"/>
      <c r="B27" s="239"/>
      <c r="C27" s="240"/>
      <c r="D27" s="241"/>
      <c r="E27" s="242"/>
      <c r="F27" s="242"/>
      <c r="G27" s="243"/>
      <c r="H27" s="242"/>
      <c r="I27" s="245"/>
      <c r="J27" s="243"/>
      <c r="K27" s="246"/>
      <c r="L27" s="246"/>
      <c r="M27" s="247"/>
      <c r="T27" s="170"/>
      <c r="U27" s="171"/>
      <c r="V27" s="167"/>
    </row>
    <row r="28" spans="1:23" x14ac:dyDescent="0.3">
      <c r="A28" s="60" t="s">
        <v>74</v>
      </c>
      <c r="B28" s="61"/>
      <c r="C28" s="62"/>
      <c r="D28" s="63"/>
      <c r="E28" s="64"/>
      <c r="F28" s="64"/>
      <c r="G28" s="63"/>
      <c r="H28" s="64"/>
      <c r="I28" s="62"/>
      <c r="J28" s="63"/>
      <c r="K28" s="65"/>
      <c r="L28" s="65"/>
      <c r="M28" s="66"/>
      <c r="T28" s="170"/>
      <c r="U28" s="171"/>
      <c r="V28" s="167"/>
    </row>
    <row r="29" spans="1:23" s="2" customFormat="1" ht="15.5" x14ac:dyDescent="0.3">
      <c r="A29" s="431" t="s">
        <v>724</v>
      </c>
      <c r="B29" s="432" t="s">
        <v>745</v>
      </c>
      <c r="C29" s="446" t="s">
        <v>746</v>
      </c>
      <c r="D29" s="469">
        <v>44607</v>
      </c>
      <c r="E29" s="427"/>
      <c r="F29" s="437">
        <v>1</v>
      </c>
      <c r="G29" s="438"/>
      <c r="H29" s="427">
        <v>1</v>
      </c>
      <c r="I29" s="437"/>
      <c r="J29" s="438"/>
      <c r="K29" s="427"/>
      <c r="L29" s="427"/>
      <c r="M29" s="437"/>
      <c r="R29" s="160"/>
      <c r="S29" s="168"/>
      <c r="T29" s="170"/>
      <c r="U29" s="171"/>
      <c r="V29" s="167"/>
      <c r="W29" s="160"/>
    </row>
    <row r="30" spans="1:23" s="2" customFormat="1" ht="15.5" x14ac:dyDescent="0.3">
      <c r="A30" s="431" t="s">
        <v>724</v>
      </c>
      <c r="B30" s="432" t="s">
        <v>747</v>
      </c>
      <c r="C30" s="446" t="s">
        <v>748</v>
      </c>
      <c r="D30" s="469">
        <v>40444</v>
      </c>
      <c r="E30" s="427"/>
      <c r="F30" s="437">
        <v>11</v>
      </c>
      <c r="G30" s="440">
        <v>1</v>
      </c>
      <c r="H30" s="427"/>
      <c r="I30" s="437"/>
      <c r="J30" s="440"/>
      <c r="K30" s="427"/>
      <c r="L30" s="427"/>
      <c r="M30" s="437"/>
      <c r="R30" s="160"/>
      <c r="S30" s="168"/>
      <c r="T30" s="170"/>
      <c r="U30" s="171"/>
      <c r="V30" s="167"/>
      <c r="W30" s="160"/>
    </row>
    <row r="31" spans="1:23" s="2" customFormat="1" ht="15.5" x14ac:dyDescent="0.3">
      <c r="A31" s="431" t="s">
        <v>724</v>
      </c>
      <c r="B31" s="432" t="s">
        <v>749</v>
      </c>
      <c r="C31" s="446" t="s">
        <v>750</v>
      </c>
      <c r="D31" s="469">
        <v>41157</v>
      </c>
      <c r="E31" s="427"/>
      <c r="F31" s="437">
        <v>10</v>
      </c>
      <c r="G31" s="440"/>
      <c r="H31" s="427"/>
      <c r="I31" s="437">
        <v>1</v>
      </c>
      <c r="J31" s="440"/>
      <c r="K31" s="427"/>
      <c r="L31" s="427"/>
      <c r="M31" s="437"/>
      <c r="R31" s="160"/>
      <c r="S31" s="168"/>
      <c r="T31" s="170"/>
      <c r="U31" s="171"/>
      <c r="V31" s="167"/>
      <c r="W31" s="160"/>
    </row>
    <row r="32" spans="1:23" s="2" customFormat="1" ht="15.5" x14ac:dyDescent="0.3">
      <c r="A32" s="431" t="s">
        <v>724</v>
      </c>
      <c r="B32" s="432" t="s">
        <v>751</v>
      </c>
      <c r="C32" s="446" t="s">
        <v>752</v>
      </c>
      <c r="D32" s="469">
        <v>42276</v>
      </c>
      <c r="E32" s="427"/>
      <c r="F32" s="437">
        <v>7</v>
      </c>
      <c r="G32" s="440"/>
      <c r="H32" s="427"/>
      <c r="I32" s="439">
        <v>1</v>
      </c>
      <c r="J32" s="440"/>
      <c r="K32" s="427"/>
      <c r="L32" s="427"/>
      <c r="M32" s="437"/>
      <c r="R32" s="160"/>
      <c r="S32" s="168"/>
      <c r="T32" s="170"/>
      <c r="U32" s="171"/>
      <c r="V32" s="167"/>
      <c r="W32" s="160"/>
    </row>
    <row r="33" spans="1:23" s="2" customFormat="1" ht="15.5" x14ac:dyDescent="0.3">
      <c r="A33" s="431" t="s">
        <v>724</v>
      </c>
      <c r="B33" s="432" t="s">
        <v>753</v>
      </c>
      <c r="C33" s="446" t="s">
        <v>754</v>
      </c>
      <c r="D33" s="469">
        <v>43759</v>
      </c>
      <c r="E33" s="427"/>
      <c r="F33" s="439">
        <v>3</v>
      </c>
      <c r="G33" s="440">
        <v>1</v>
      </c>
      <c r="H33" s="427"/>
      <c r="I33" s="437"/>
      <c r="J33" s="440"/>
      <c r="K33" s="427"/>
      <c r="L33" s="427"/>
      <c r="M33" s="437"/>
      <c r="R33" s="160"/>
      <c r="S33" s="168"/>
      <c r="T33" s="170"/>
      <c r="U33" s="171"/>
      <c r="V33" s="167"/>
      <c r="W33" s="160"/>
    </row>
    <row r="34" spans="1:23" s="2" customFormat="1" ht="15.5" x14ac:dyDescent="0.35">
      <c r="A34" s="431" t="s">
        <v>724</v>
      </c>
      <c r="B34" s="548" t="s">
        <v>755</v>
      </c>
      <c r="C34" s="536" t="s">
        <v>756</v>
      </c>
      <c r="D34" s="555">
        <v>43755</v>
      </c>
      <c r="E34" s="549"/>
      <c r="F34" s="545">
        <v>4</v>
      </c>
      <c r="G34" s="550"/>
      <c r="H34" s="549"/>
      <c r="I34" s="539">
        <v>1</v>
      </c>
      <c r="J34" s="550"/>
      <c r="K34" s="549"/>
      <c r="L34" s="549"/>
      <c r="M34" s="545"/>
      <c r="R34" s="160"/>
      <c r="S34" s="168"/>
      <c r="T34" s="170"/>
      <c r="U34" s="171"/>
      <c r="V34" s="167"/>
      <c r="W34" s="160"/>
    </row>
    <row r="35" spans="1:23" s="2" customFormat="1" ht="15.5" x14ac:dyDescent="0.3">
      <c r="A35" s="431" t="s">
        <v>724</v>
      </c>
      <c r="B35" s="432" t="s">
        <v>757</v>
      </c>
      <c r="C35" s="446" t="s">
        <v>758</v>
      </c>
      <c r="D35" s="469">
        <v>43790</v>
      </c>
      <c r="E35" s="530"/>
      <c r="F35" s="437">
        <v>3</v>
      </c>
      <c r="G35" s="438">
        <v>1</v>
      </c>
      <c r="H35" s="530"/>
      <c r="I35" s="437"/>
      <c r="J35" s="438"/>
      <c r="K35" s="530"/>
      <c r="L35" s="530"/>
      <c r="M35" s="437"/>
      <c r="R35" s="160"/>
      <c r="S35" s="168"/>
      <c r="T35" s="170"/>
      <c r="U35" s="171"/>
      <c r="V35" s="167"/>
      <c r="W35" s="160"/>
    </row>
    <row r="36" spans="1:23" s="2" customFormat="1" ht="15.5" x14ac:dyDescent="0.3">
      <c r="A36" s="431" t="s">
        <v>724</v>
      </c>
      <c r="B36" s="432" t="s">
        <v>759</v>
      </c>
      <c r="C36" s="446" t="s">
        <v>760</v>
      </c>
      <c r="D36" s="469">
        <v>44470</v>
      </c>
      <c r="E36" s="530"/>
      <c r="F36" s="437">
        <v>1</v>
      </c>
      <c r="G36" s="532"/>
      <c r="H36" s="530"/>
      <c r="I36" s="437">
        <v>1</v>
      </c>
      <c r="J36" s="532"/>
      <c r="K36" s="530"/>
      <c r="L36" s="530"/>
      <c r="M36" s="437"/>
      <c r="R36" s="160"/>
      <c r="S36" s="168"/>
      <c r="T36" s="170"/>
      <c r="U36" s="171"/>
      <c r="V36" s="167"/>
      <c r="W36" s="160"/>
    </row>
    <row r="37" spans="1:23" s="2" customFormat="1" ht="15.5" x14ac:dyDescent="0.3">
      <c r="A37" s="431" t="s">
        <v>724</v>
      </c>
      <c r="B37" s="432" t="s">
        <v>763</v>
      </c>
      <c r="C37" s="446" t="s">
        <v>763</v>
      </c>
      <c r="D37" s="469">
        <v>44501</v>
      </c>
      <c r="E37" s="530"/>
      <c r="F37" s="437">
        <v>1</v>
      </c>
      <c r="G37" s="438"/>
      <c r="H37" s="530">
        <v>1</v>
      </c>
      <c r="I37" s="437"/>
      <c r="J37" s="532"/>
      <c r="K37" s="530"/>
      <c r="L37" s="530"/>
      <c r="M37" s="437"/>
      <c r="R37" s="160"/>
      <c r="S37" s="168"/>
      <c r="T37" s="170"/>
      <c r="U37" s="171"/>
      <c r="V37" s="167"/>
      <c r="W37" s="160"/>
    </row>
    <row r="38" spans="1:23" s="2" customFormat="1" ht="15.5" x14ac:dyDescent="0.3">
      <c r="A38" s="431" t="s">
        <v>724</v>
      </c>
      <c r="B38" s="432" t="s">
        <v>761</v>
      </c>
      <c r="C38" s="446" t="s">
        <v>762</v>
      </c>
      <c r="D38" s="469">
        <v>44501</v>
      </c>
      <c r="E38" s="530"/>
      <c r="F38" s="437">
        <v>1</v>
      </c>
      <c r="G38" s="532"/>
      <c r="H38" s="530">
        <v>1</v>
      </c>
      <c r="I38" s="437"/>
      <c r="J38" s="532"/>
      <c r="K38" s="530"/>
      <c r="L38" s="530"/>
      <c r="M38" s="437"/>
      <c r="R38" s="160"/>
      <c r="S38" s="168"/>
      <c r="T38" s="170"/>
      <c r="U38" s="171"/>
      <c r="V38" s="167"/>
      <c r="W38" s="160"/>
    </row>
    <row r="39" spans="1:23" s="2" customFormat="1" ht="15.5" x14ac:dyDescent="0.3">
      <c r="A39" s="431" t="s">
        <v>724</v>
      </c>
      <c r="B39" s="432" t="s">
        <v>763</v>
      </c>
      <c r="C39" s="533" t="s">
        <v>763</v>
      </c>
      <c r="D39" s="534">
        <v>44805</v>
      </c>
      <c r="E39" s="530"/>
      <c r="F39" s="437"/>
      <c r="G39" s="532"/>
      <c r="H39" s="530"/>
      <c r="I39" s="437"/>
      <c r="J39" s="438"/>
      <c r="K39" s="530"/>
      <c r="L39" s="530"/>
      <c r="M39" s="437"/>
      <c r="R39" s="160"/>
      <c r="S39" s="168"/>
      <c r="T39" s="170"/>
      <c r="U39" s="171"/>
      <c r="V39" s="167"/>
      <c r="W39" s="160"/>
    </row>
    <row r="40" spans="1:23" s="2" customFormat="1" ht="15.5" x14ac:dyDescent="0.35">
      <c r="A40" s="431" t="s">
        <v>724</v>
      </c>
      <c r="B40" s="432" t="s">
        <v>763</v>
      </c>
      <c r="C40" s="446" t="s">
        <v>763</v>
      </c>
      <c r="D40" s="469">
        <v>44805</v>
      </c>
      <c r="E40" s="530"/>
      <c r="F40" s="437"/>
      <c r="G40" s="551"/>
      <c r="H40" s="552"/>
      <c r="I40" s="437"/>
      <c r="J40" s="553"/>
      <c r="K40" s="552"/>
      <c r="L40" s="552"/>
      <c r="M40" s="554"/>
      <c r="R40" s="160"/>
      <c r="S40" s="168"/>
      <c r="T40" s="170"/>
      <c r="U40" s="171"/>
      <c r="V40" s="167"/>
      <c r="W40" s="160"/>
    </row>
    <row r="41" spans="1:23" x14ac:dyDescent="0.3">
      <c r="A41" s="60" t="s">
        <v>679</v>
      </c>
      <c r="B41" s="61"/>
      <c r="C41" s="62"/>
      <c r="D41" s="63"/>
      <c r="E41" s="64"/>
      <c r="F41" s="64"/>
      <c r="G41" s="63"/>
      <c r="H41" s="64"/>
      <c r="I41" s="62"/>
      <c r="J41" s="63"/>
      <c r="K41" s="65"/>
      <c r="L41" s="65"/>
      <c r="M41" s="66"/>
      <c r="T41" s="170"/>
      <c r="U41" s="171"/>
      <c r="V41" s="167"/>
    </row>
    <row r="42" spans="1:23" s="2" customFormat="1" ht="15.5" x14ac:dyDescent="0.3">
      <c r="A42" s="458"/>
      <c r="B42" s="432"/>
      <c r="C42" s="446"/>
      <c r="D42" s="441"/>
      <c r="E42" s="427"/>
      <c r="F42" s="437"/>
      <c r="G42" s="440"/>
      <c r="H42" s="427"/>
      <c r="I42" s="437"/>
      <c r="J42" s="440"/>
      <c r="K42" s="427"/>
      <c r="L42" s="427"/>
      <c r="M42" s="437"/>
      <c r="R42" s="160"/>
      <c r="S42" s="168"/>
      <c r="T42" s="170"/>
      <c r="U42" s="171"/>
      <c r="V42" s="167"/>
      <c r="W42" s="160"/>
    </row>
    <row r="43" spans="1:23" s="2" customFormat="1" ht="15.5" x14ac:dyDescent="0.3">
      <c r="A43" s="458"/>
      <c r="B43" s="432"/>
      <c r="C43" s="446"/>
      <c r="D43" s="441"/>
      <c r="E43" s="427"/>
      <c r="F43" s="437"/>
      <c r="G43" s="440"/>
      <c r="H43" s="427"/>
      <c r="I43" s="437"/>
      <c r="J43" s="438"/>
      <c r="K43" s="427"/>
      <c r="L43" s="427"/>
      <c r="M43" s="437"/>
      <c r="R43" s="160"/>
      <c r="S43" s="168"/>
      <c r="T43" s="170"/>
      <c r="U43" s="172"/>
      <c r="V43" s="168"/>
      <c r="W43" s="160"/>
    </row>
    <row r="44" spans="1:23" ht="15.5" x14ac:dyDescent="0.3">
      <c r="A44" s="458"/>
      <c r="B44" s="432"/>
      <c r="C44" s="446"/>
      <c r="D44" s="441"/>
      <c r="E44" s="427"/>
      <c r="F44" s="437"/>
      <c r="G44" s="440"/>
      <c r="H44" s="427"/>
      <c r="I44" s="439"/>
      <c r="J44" s="438"/>
      <c r="K44" s="427"/>
      <c r="L44" s="427"/>
      <c r="M44" s="437"/>
      <c r="T44" s="170"/>
      <c r="U44" s="172"/>
    </row>
    <row r="45" spans="1:23" ht="15.5" x14ac:dyDescent="0.3">
      <c r="A45" s="458"/>
      <c r="B45" s="432"/>
      <c r="C45" s="446"/>
      <c r="D45" s="441"/>
      <c r="E45" s="427"/>
      <c r="F45" s="439"/>
      <c r="G45" s="438"/>
      <c r="H45" s="427"/>
      <c r="I45" s="437"/>
      <c r="J45" s="440"/>
      <c r="K45" s="427"/>
      <c r="L45" s="427"/>
      <c r="M45" s="437"/>
      <c r="T45" s="170"/>
      <c r="U45" s="172"/>
    </row>
    <row r="46" spans="1:23" ht="15.5" x14ac:dyDescent="0.3">
      <c r="A46" s="458"/>
      <c r="B46" s="432"/>
      <c r="C46" s="446"/>
      <c r="D46" s="441"/>
      <c r="E46" s="427"/>
      <c r="F46" s="437"/>
      <c r="G46" s="440"/>
      <c r="H46" s="427"/>
      <c r="I46" s="437"/>
      <c r="J46" s="438"/>
      <c r="K46" s="427"/>
      <c r="L46" s="427"/>
      <c r="M46" s="437"/>
      <c r="T46" s="170"/>
      <c r="U46" s="172"/>
    </row>
    <row r="47" spans="1:23" ht="15.5" x14ac:dyDescent="0.3">
      <c r="A47" s="458"/>
      <c r="B47" s="432"/>
      <c r="C47" s="446"/>
      <c r="D47" s="441"/>
      <c r="E47" s="427"/>
      <c r="F47" s="437"/>
      <c r="G47" s="438"/>
      <c r="H47" s="427"/>
      <c r="I47" s="437"/>
      <c r="J47" s="440"/>
      <c r="K47" s="427"/>
      <c r="L47" s="427"/>
      <c r="M47" s="437"/>
      <c r="T47" s="170"/>
      <c r="U47" s="172"/>
    </row>
    <row r="48" spans="1:23" ht="15.5" x14ac:dyDescent="0.3">
      <c r="A48" s="458"/>
      <c r="B48" s="430"/>
      <c r="C48" s="446"/>
      <c r="D48" s="469"/>
      <c r="E48" s="427"/>
      <c r="F48" s="437"/>
      <c r="G48" s="440"/>
      <c r="H48" s="427"/>
      <c r="I48" s="437"/>
      <c r="J48" s="440"/>
      <c r="K48" s="427"/>
      <c r="L48" s="427"/>
      <c r="M48" s="437"/>
      <c r="T48" s="170"/>
      <c r="U48" s="172"/>
    </row>
    <row r="49" spans="1:23" ht="15.5" x14ac:dyDescent="0.3">
      <c r="A49" s="459"/>
      <c r="B49" s="432"/>
      <c r="C49" s="446"/>
      <c r="D49" s="441"/>
      <c r="E49" s="427"/>
      <c r="F49" s="437"/>
      <c r="G49" s="440"/>
      <c r="H49" s="427"/>
      <c r="I49" s="437"/>
      <c r="J49" s="438"/>
      <c r="K49" s="427"/>
      <c r="L49" s="474"/>
      <c r="M49" s="465"/>
      <c r="T49" s="170"/>
      <c r="U49" s="172"/>
    </row>
    <row r="50" spans="1:23" s="2" customFormat="1" ht="15.5" x14ac:dyDescent="0.3">
      <c r="A50" s="459"/>
      <c r="B50" s="432"/>
      <c r="C50" s="465"/>
      <c r="D50" s="472"/>
      <c r="E50" s="474"/>
      <c r="F50" s="465"/>
      <c r="G50" s="480"/>
      <c r="H50" s="474"/>
      <c r="I50" s="465"/>
      <c r="J50" s="480"/>
      <c r="K50" s="474"/>
      <c r="L50" s="474"/>
      <c r="M50" s="465"/>
      <c r="R50" s="160"/>
      <c r="S50" s="168"/>
      <c r="T50" s="170"/>
      <c r="U50" s="171"/>
      <c r="V50" s="167"/>
      <c r="W50" s="160"/>
    </row>
    <row r="51" spans="1:23" s="2" customFormat="1" ht="15.5" x14ac:dyDescent="0.3">
      <c r="A51" s="459"/>
      <c r="B51" s="432"/>
      <c r="C51" s="446"/>
      <c r="D51" s="441"/>
      <c r="E51" s="427"/>
      <c r="F51" s="437"/>
      <c r="G51" s="440"/>
      <c r="H51" s="427"/>
      <c r="I51" s="437"/>
      <c r="J51" s="440"/>
      <c r="K51" s="427"/>
      <c r="L51" s="427"/>
      <c r="M51" s="437"/>
      <c r="R51" s="160"/>
      <c r="S51" s="168"/>
      <c r="T51" s="170"/>
      <c r="U51" s="171"/>
      <c r="V51" s="167"/>
      <c r="W51" s="160"/>
    </row>
    <row r="52" spans="1:23" s="2" customFormat="1" ht="23" x14ac:dyDescent="0.5">
      <c r="A52" s="462"/>
      <c r="B52" s="466"/>
      <c r="C52" s="462"/>
      <c r="D52" s="470"/>
      <c r="E52" s="464"/>
      <c r="F52" s="463"/>
      <c r="G52" s="478"/>
      <c r="H52" s="464"/>
      <c r="I52" s="476"/>
      <c r="J52" s="478"/>
      <c r="K52" s="464"/>
      <c r="L52" s="464"/>
      <c r="M52" s="463"/>
      <c r="R52" s="160"/>
      <c r="S52" s="168"/>
      <c r="T52" s="170"/>
      <c r="U52" s="171"/>
      <c r="V52" s="167"/>
      <c r="W52" s="160"/>
    </row>
    <row r="53" spans="1:23" s="2" customFormat="1" ht="15.5" x14ac:dyDescent="0.3">
      <c r="A53" s="431"/>
      <c r="B53" s="432"/>
      <c r="C53" s="446"/>
      <c r="D53" s="469"/>
      <c r="E53" s="427"/>
      <c r="F53" s="437"/>
      <c r="G53" s="438"/>
      <c r="H53" s="427"/>
      <c r="I53" s="437"/>
      <c r="J53" s="438"/>
      <c r="K53" s="427"/>
      <c r="L53" s="427"/>
      <c r="M53" s="437"/>
      <c r="R53" s="160"/>
      <c r="S53" s="168"/>
      <c r="T53" s="170"/>
      <c r="U53" s="171"/>
      <c r="V53" s="167"/>
      <c r="W53" s="160"/>
    </row>
    <row r="54" spans="1:23" s="2" customFormat="1" ht="15.5" x14ac:dyDescent="0.3">
      <c r="A54" s="431"/>
      <c r="B54" s="432"/>
      <c r="C54" s="446"/>
      <c r="D54" s="469"/>
      <c r="E54" s="427"/>
      <c r="F54" s="439"/>
      <c r="G54" s="440"/>
      <c r="H54" s="427"/>
      <c r="I54" s="437"/>
      <c r="J54" s="440"/>
      <c r="K54" s="427"/>
      <c r="L54" s="427"/>
      <c r="M54" s="437"/>
      <c r="R54" s="160"/>
      <c r="S54" s="168"/>
      <c r="T54" s="170"/>
      <c r="U54" s="171"/>
      <c r="V54" s="167"/>
      <c r="W54" s="160"/>
    </row>
    <row r="55" spans="1:23" s="2" customFormat="1" ht="15.5" x14ac:dyDescent="0.3">
      <c r="A55" s="431"/>
      <c r="B55" s="432"/>
      <c r="C55" s="446"/>
      <c r="D55" s="471"/>
      <c r="E55" s="427"/>
      <c r="F55" s="437"/>
      <c r="G55" s="438"/>
      <c r="H55" s="427"/>
      <c r="I55" s="437"/>
      <c r="J55" s="440"/>
      <c r="K55" s="427"/>
      <c r="L55" s="427"/>
      <c r="M55" s="437"/>
      <c r="R55" s="160"/>
      <c r="S55" s="168"/>
      <c r="T55" s="170"/>
      <c r="U55" s="171"/>
      <c r="V55" s="167"/>
      <c r="W55" s="160"/>
    </row>
    <row r="56" spans="1:23" x14ac:dyDescent="0.3">
      <c r="A56" s="60" t="s">
        <v>680</v>
      </c>
      <c r="B56" s="61"/>
      <c r="C56" s="62"/>
      <c r="D56" s="63"/>
      <c r="E56" s="64"/>
      <c r="F56" s="64"/>
      <c r="G56" s="63"/>
      <c r="H56" s="64"/>
      <c r="I56" s="62"/>
      <c r="J56" s="63"/>
      <c r="K56" s="65"/>
      <c r="L56" s="65"/>
      <c r="M56" s="66"/>
      <c r="T56" s="170"/>
      <c r="U56" s="171"/>
      <c r="V56" s="167"/>
    </row>
    <row r="57" spans="1:23" s="2" customFormat="1" ht="15.5" x14ac:dyDescent="0.3">
      <c r="A57" s="431"/>
      <c r="B57" s="432"/>
      <c r="C57" s="446"/>
      <c r="D57" s="469"/>
      <c r="E57" s="427"/>
      <c r="F57" s="439"/>
      <c r="G57" s="438"/>
      <c r="H57" s="427"/>
      <c r="I57" s="437"/>
      <c r="J57" s="438"/>
      <c r="K57" s="427"/>
      <c r="L57" s="427"/>
      <c r="M57" s="437"/>
      <c r="R57" s="160"/>
      <c r="S57" s="168"/>
      <c r="T57" s="170"/>
      <c r="U57" s="171"/>
      <c r="V57" s="167"/>
      <c r="W57" s="160"/>
    </row>
    <row r="58" spans="1:23" s="2" customFormat="1" ht="15.5" x14ac:dyDescent="0.3">
      <c r="A58" s="431"/>
      <c r="B58" s="432"/>
      <c r="C58" s="446"/>
      <c r="D58" s="469"/>
      <c r="E58" s="427"/>
      <c r="F58" s="437"/>
      <c r="G58" s="440"/>
      <c r="H58" s="427"/>
      <c r="I58" s="437"/>
      <c r="J58" s="440"/>
      <c r="K58" s="427"/>
      <c r="L58" s="427"/>
      <c r="M58" s="437"/>
      <c r="R58" s="160"/>
      <c r="S58" s="168"/>
      <c r="T58" s="170"/>
      <c r="U58" s="171"/>
      <c r="V58" s="167"/>
      <c r="W58" s="160"/>
    </row>
    <row r="59" spans="1:23" s="2" customFormat="1" ht="15.5" x14ac:dyDescent="0.3">
      <c r="A59" s="431"/>
      <c r="B59" s="432"/>
      <c r="C59" s="446"/>
      <c r="D59" s="469"/>
      <c r="E59" s="427"/>
      <c r="F59" s="437"/>
      <c r="G59" s="440"/>
      <c r="H59" s="427"/>
      <c r="I59" s="437"/>
      <c r="J59" s="440"/>
      <c r="K59" s="427"/>
      <c r="L59" s="427"/>
      <c r="M59" s="437"/>
      <c r="R59" s="160"/>
      <c r="S59" s="168"/>
      <c r="T59" s="170"/>
      <c r="U59" s="171"/>
      <c r="V59" s="167"/>
      <c r="W59" s="160"/>
    </row>
    <row r="60" spans="1:23" s="2" customFormat="1" ht="23" x14ac:dyDescent="0.5">
      <c r="A60" s="467"/>
      <c r="B60" s="468"/>
      <c r="C60" s="462"/>
      <c r="D60" s="470"/>
      <c r="E60" s="464"/>
      <c r="F60" s="476"/>
      <c r="G60" s="479"/>
      <c r="H60" s="464"/>
      <c r="I60" s="463"/>
      <c r="J60" s="479"/>
      <c r="K60" s="464"/>
      <c r="L60" s="464"/>
      <c r="M60" s="481"/>
      <c r="R60" s="160"/>
      <c r="S60" s="168"/>
      <c r="T60" s="170"/>
      <c r="U60" s="172"/>
      <c r="V60" s="168"/>
      <c r="W60" s="160"/>
    </row>
    <row r="61" spans="1:23" ht="15.5" x14ac:dyDescent="0.3">
      <c r="A61" s="431"/>
      <c r="B61" s="432"/>
      <c r="C61" s="446"/>
      <c r="D61" s="469"/>
      <c r="E61" s="427"/>
      <c r="F61" s="437"/>
      <c r="G61" s="438"/>
      <c r="H61" s="427"/>
      <c r="I61" s="437"/>
      <c r="J61" s="438"/>
      <c r="K61" s="427"/>
      <c r="L61" s="427"/>
      <c r="M61" s="437"/>
      <c r="T61" s="170"/>
      <c r="U61" s="172"/>
    </row>
    <row r="62" spans="1:23" ht="15.5" x14ac:dyDescent="0.3">
      <c r="A62" s="431"/>
      <c r="B62" s="432"/>
      <c r="C62" s="446"/>
      <c r="D62" s="469"/>
      <c r="E62" s="427"/>
      <c r="F62" s="437"/>
      <c r="G62" s="438"/>
      <c r="H62" s="427"/>
      <c r="I62" s="437"/>
      <c r="J62" s="438"/>
      <c r="K62" s="427"/>
      <c r="L62" s="427"/>
      <c r="M62" s="437"/>
      <c r="T62" s="170"/>
      <c r="U62" s="172"/>
    </row>
    <row r="63" spans="1:23" ht="15.5" x14ac:dyDescent="0.3">
      <c r="A63" s="431"/>
      <c r="B63" s="432"/>
      <c r="C63" s="446"/>
      <c r="D63" s="469"/>
      <c r="E63" s="427"/>
      <c r="F63" s="439"/>
      <c r="G63" s="440"/>
      <c r="H63" s="427"/>
      <c r="I63" s="437"/>
      <c r="J63" s="440"/>
      <c r="K63" s="427"/>
      <c r="L63" s="427"/>
      <c r="M63" s="437"/>
      <c r="T63" s="170"/>
      <c r="U63" s="172"/>
    </row>
    <row r="64" spans="1:23" ht="23" x14ac:dyDescent="0.5">
      <c r="A64" s="462"/>
      <c r="B64" s="466"/>
      <c r="C64" s="462"/>
      <c r="D64" s="470"/>
      <c r="E64" s="464"/>
      <c r="F64" s="463"/>
      <c r="G64" s="478"/>
      <c r="H64" s="464"/>
      <c r="I64" s="463"/>
      <c r="J64" s="478"/>
      <c r="K64" s="464"/>
      <c r="L64" s="464"/>
      <c r="M64" s="463"/>
      <c r="T64" s="170"/>
      <c r="U64" s="172"/>
    </row>
    <row r="65" spans="1:21" x14ac:dyDescent="0.3">
      <c r="A65" s="688"/>
      <c r="B65" s="690"/>
      <c r="C65" s="692"/>
      <c r="D65" s="694"/>
      <c r="E65" s="680"/>
      <c r="F65" s="681"/>
      <c r="G65" s="686"/>
      <c r="H65" s="680"/>
      <c r="I65" s="681"/>
      <c r="J65" s="686"/>
      <c r="K65" s="680"/>
      <c r="L65" s="680"/>
      <c r="M65" s="681"/>
      <c r="T65" s="170"/>
      <c r="U65" s="172"/>
    </row>
    <row r="66" spans="1:21" x14ac:dyDescent="0.3">
      <c r="A66" s="689"/>
      <c r="B66" s="691"/>
      <c r="C66" s="693"/>
      <c r="D66" s="695"/>
      <c r="E66" s="680"/>
      <c r="F66" s="682"/>
      <c r="G66" s="687"/>
      <c r="H66" s="680"/>
      <c r="I66" s="682"/>
      <c r="J66" s="687"/>
      <c r="K66" s="680"/>
      <c r="L66" s="680"/>
      <c r="M66" s="682"/>
      <c r="T66" s="170"/>
      <c r="U66" s="172"/>
    </row>
    <row r="67" spans="1:21" ht="15.5" x14ac:dyDescent="0.3">
      <c r="A67" s="431"/>
      <c r="B67" s="432"/>
      <c r="C67" s="446"/>
      <c r="D67" s="469"/>
      <c r="E67" s="427"/>
      <c r="F67" s="437"/>
      <c r="G67" s="438"/>
      <c r="H67" s="427"/>
      <c r="I67" s="437"/>
      <c r="J67" s="438"/>
      <c r="K67" s="427"/>
      <c r="L67" s="427"/>
      <c r="M67" s="437"/>
      <c r="T67" s="170"/>
      <c r="U67" s="172"/>
    </row>
    <row r="68" spans="1:21" ht="15.5" x14ac:dyDescent="0.3">
      <c r="A68" s="446"/>
      <c r="B68" s="432"/>
      <c r="C68" s="446"/>
      <c r="D68" s="469"/>
      <c r="E68" s="427"/>
      <c r="F68" s="437"/>
      <c r="G68" s="440"/>
      <c r="H68" s="427"/>
      <c r="I68" s="439"/>
      <c r="J68" s="440"/>
      <c r="K68" s="427"/>
      <c r="L68" s="427"/>
      <c r="M68" s="437"/>
      <c r="T68" s="170"/>
      <c r="U68" s="172"/>
    </row>
    <row r="69" spans="1:21" ht="25.5" x14ac:dyDescent="0.65">
      <c r="A69" s="292"/>
      <c r="B69" s="461"/>
      <c r="C69" s="292"/>
      <c r="D69" s="293"/>
      <c r="E69" s="473"/>
      <c r="F69" s="296"/>
      <c r="G69" s="477"/>
      <c r="H69" s="473"/>
      <c r="I69" s="296"/>
      <c r="J69" s="477"/>
      <c r="K69" s="475"/>
      <c r="L69" s="475"/>
      <c r="M69" s="296"/>
      <c r="T69" s="170"/>
      <c r="U69" s="172"/>
    </row>
    <row r="70" spans="1:21" ht="25.5" x14ac:dyDescent="0.65">
      <c r="A70" s="292"/>
      <c r="B70" s="299"/>
      <c r="C70" s="292"/>
      <c r="D70" s="293"/>
      <c r="E70" s="294"/>
      <c r="F70" s="294"/>
      <c r="G70" s="295"/>
      <c r="H70" s="294"/>
      <c r="I70" s="296"/>
      <c r="J70" s="295"/>
      <c r="K70" s="297"/>
      <c r="L70" s="297"/>
      <c r="M70" s="298"/>
      <c r="T70" s="170"/>
      <c r="U70" s="172"/>
    </row>
    <row r="71" spans="1:21" x14ac:dyDescent="0.3">
      <c r="A71" s="460"/>
      <c r="M71" s="482"/>
    </row>
  </sheetData>
  <sheetProtection selectLockedCells="1"/>
  <mergeCells count="23">
    <mergeCell ref="A65:A66"/>
    <mergeCell ref="B65:B66"/>
    <mergeCell ref="C65:C66"/>
    <mergeCell ref="D65:D66"/>
    <mergeCell ref="E65:E66"/>
    <mergeCell ref="K65:K66"/>
    <mergeCell ref="L65:L66"/>
    <mergeCell ref="M65:M66"/>
    <mergeCell ref="G20:I20"/>
    <mergeCell ref="D20:F20"/>
    <mergeCell ref="F65:F66"/>
    <mergeCell ref="G65:G66"/>
    <mergeCell ref="H65:H66"/>
    <mergeCell ref="I65:I66"/>
    <mergeCell ref="J65:J66"/>
    <mergeCell ref="A1:M1"/>
    <mergeCell ref="A20:A21"/>
    <mergeCell ref="B20:C20"/>
    <mergeCell ref="A5:M17"/>
    <mergeCell ref="J20:L20"/>
    <mergeCell ref="B3:G3"/>
    <mergeCell ref="H3:I3"/>
    <mergeCell ref="J3:P3"/>
  </mergeCells>
  <phoneticPr fontId="0" type="noConversion"/>
  <pageMargins left="0.37" right="0.35" top="0.5" bottom="0.75" header="0.5" footer="0.5"/>
  <pageSetup scale="70" orientation="landscape" r:id="rId1"/>
  <headerFooter alignWithMargins="0">
    <oddFooter>&amp;L&amp;8AEE&amp;CLast modified on &amp;D, &amp;T&amp;RPage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K173"/>
  <sheetViews>
    <sheetView showGridLines="0" zoomScale="71" zoomScaleNormal="100" zoomScalePageLayoutView="125" workbookViewId="0">
      <pane ySplit="20" topLeftCell="A21" activePane="bottomLeft" state="frozen"/>
      <selection activeCell="D46" sqref="D46"/>
      <selection pane="bottomLeft" activeCell="A67" sqref="A67:XFD67"/>
    </sheetView>
  </sheetViews>
  <sheetFormatPr defaultColWidth="8.7265625" defaultRowHeight="13" x14ac:dyDescent="0.3"/>
  <cols>
    <col min="1" max="1" width="40.54296875" customWidth="1"/>
    <col min="2" max="2" width="24.26953125" customWidth="1"/>
    <col min="3" max="3" width="20.54296875" customWidth="1"/>
    <col min="4" max="4" width="12.7265625" style="81" customWidth="1"/>
    <col min="5" max="8" width="12.7265625" style="71" customWidth="1"/>
    <col min="9" max="9" width="12.7265625" style="72" customWidth="1"/>
  </cols>
  <sheetData>
    <row r="1" spans="1:11" ht="31" thickTop="1" thickBot="1" x14ac:dyDescent="0.65">
      <c r="A1" s="645" t="s">
        <v>666</v>
      </c>
      <c r="B1" s="646"/>
      <c r="C1" s="646"/>
      <c r="D1" s="646"/>
      <c r="E1" s="646"/>
      <c r="F1" s="646"/>
      <c r="G1" s="646"/>
      <c r="H1" s="646"/>
      <c r="I1" s="647"/>
      <c r="J1" s="31"/>
      <c r="K1" s="31"/>
    </row>
    <row r="2" spans="1:11" ht="13.5" thickTop="1" x14ac:dyDescent="0.3">
      <c r="A2" s="67"/>
      <c r="B2" s="67"/>
      <c r="C2" s="68"/>
      <c r="D2" s="69"/>
      <c r="E2" s="70"/>
    </row>
    <row r="3" spans="1:11" s="2" customFormat="1" ht="13.5" customHeight="1" x14ac:dyDescent="0.3">
      <c r="A3" s="380" t="s">
        <v>282</v>
      </c>
      <c r="B3" s="635" t="str">
        <f>'Table 1 Enrollment'!B15</f>
        <v>Gloucester County, Glassboro, 1730</v>
      </c>
      <c r="C3" s="636"/>
      <c r="D3" s="636"/>
      <c r="E3" s="636"/>
      <c r="F3" s="636"/>
      <c r="G3" s="637"/>
      <c r="H3" s="649"/>
      <c r="I3" s="649"/>
      <c r="J3" s="648"/>
      <c r="K3" s="648"/>
    </row>
    <row r="4" spans="1:11" x14ac:dyDescent="0.3">
      <c r="A4" s="73"/>
      <c r="B4" s="73"/>
      <c r="C4" s="59"/>
      <c r="D4" s="74"/>
      <c r="E4" s="75"/>
      <c r="F4" s="76"/>
      <c r="G4" s="77"/>
      <c r="H4" s="75"/>
      <c r="I4" s="78"/>
    </row>
    <row r="5" spans="1:11" x14ac:dyDescent="0.3">
      <c r="A5" s="73"/>
      <c r="B5" s="73"/>
      <c r="C5" s="59"/>
      <c r="D5" s="74"/>
      <c r="E5" s="75"/>
      <c r="F5" s="76"/>
      <c r="G5" s="77"/>
      <c r="H5" s="75"/>
      <c r="I5" s="78"/>
    </row>
    <row r="6" spans="1:11" x14ac:dyDescent="0.3">
      <c r="A6" s="73"/>
      <c r="B6" s="73"/>
      <c r="C6" s="59"/>
      <c r="D6" s="74"/>
      <c r="E6" s="75"/>
      <c r="F6" s="76"/>
      <c r="G6" s="77"/>
      <c r="H6" s="75"/>
      <c r="I6" s="78"/>
    </row>
    <row r="7" spans="1:11" x14ac:dyDescent="0.3">
      <c r="A7" s="73"/>
      <c r="B7" s="73"/>
      <c r="C7" s="59"/>
      <c r="D7" s="74"/>
      <c r="E7" s="75"/>
      <c r="F7" s="76"/>
      <c r="G7" s="77"/>
      <c r="H7" s="75"/>
      <c r="I7" s="78"/>
    </row>
    <row r="8" spans="1:11" x14ac:dyDescent="0.3">
      <c r="A8" s="73"/>
      <c r="B8" s="73"/>
      <c r="C8" s="59"/>
      <c r="D8" s="74"/>
      <c r="E8" s="75"/>
      <c r="F8" s="76"/>
      <c r="G8" s="77"/>
      <c r="H8" s="75"/>
      <c r="I8" s="78"/>
    </row>
    <row r="9" spans="1:11" x14ac:dyDescent="0.3">
      <c r="A9" s="73"/>
      <c r="B9" s="73"/>
      <c r="C9" s="59"/>
      <c r="D9" s="74"/>
      <c r="E9" s="75"/>
      <c r="F9" s="76"/>
      <c r="G9" s="77"/>
      <c r="H9" s="75"/>
      <c r="I9" s="78"/>
    </row>
    <row r="10" spans="1:11" x14ac:dyDescent="0.3">
      <c r="A10" s="73"/>
      <c r="B10" s="73"/>
      <c r="C10" s="59"/>
      <c r="D10" s="74"/>
      <c r="E10" s="75"/>
      <c r="F10" s="76"/>
      <c r="G10" s="77"/>
      <c r="H10" s="75"/>
      <c r="I10" s="78"/>
    </row>
    <row r="11" spans="1:11" x14ac:dyDescent="0.3">
      <c r="A11" s="73"/>
      <c r="B11" s="73"/>
      <c r="C11" s="59"/>
      <c r="D11" s="74"/>
      <c r="E11" s="75"/>
      <c r="F11" s="76"/>
      <c r="G11" s="77"/>
      <c r="H11" s="75"/>
      <c r="I11" s="78"/>
    </row>
    <row r="12" spans="1:11" x14ac:dyDescent="0.3">
      <c r="A12" s="73"/>
      <c r="B12" s="73"/>
      <c r="C12" s="59"/>
      <c r="D12" s="74"/>
      <c r="E12" s="75"/>
      <c r="F12" s="76"/>
      <c r="G12" s="77"/>
      <c r="H12" s="75"/>
      <c r="I12" s="78"/>
    </row>
    <row r="13" spans="1:11" x14ac:dyDescent="0.3">
      <c r="A13" s="73"/>
      <c r="B13" s="73"/>
      <c r="C13" s="59"/>
      <c r="D13" s="74"/>
      <c r="E13" s="75"/>
      <c r="F13" s="76"/>
      <c r="G13" s="77"/>
      <c r="H13" s="75"/>
      <c r="I13" s="78"/>
    </row>
    <row r="14" spans="1:11" ht="20.149999999999999" customHeight="1" x14ac:dyDescent="0.3"/>
    <row r="15" spans="1:11" ht="6.75" customHeight="1" x14ac:dyDescent="0.3"/>
    <row r="16" spans="1:11" ht="6.75" hidden="1" customHeight="1" x14ac:dyDescent="0.3">
      <c r="A16" t="s">
        <v>613</v>
      </c>
    </row>
    <row r="17" spans="1:11" ht="6.75" hidden="1" customHeight="1" x14ac:dyDescent="0.3">
      <c r="A17" t="s">
        <v>614</v>
      </c>
    </row>
    <row r="18" spans="1:11" x14ac:dyDescent="0.3">
      <c r="A18" s="699" t="s">
        <v>667</v>
      </c>
      <c r="B18" s="700"/>
      <c r="C18" s="701"/>
      <c r="D18" s="702"/>
      <c r="E18" s="50" t="s">
        <v>613</v>
      </c>
    </row>
    <row r="19" spans="1:11" ht="3.75" customHeight="1" x14ac:dyDescent="0.3">
      <c r="A19" s="392"/>
      <c r="B19" s="392"/>
      <c r="C19" s="393"/>
      <c r="D19" s="393"/>
      <c r="E19" s="30"/>
    </row>
    <row r="20" spans="1:11" s="37" customFormat="1" ht="25.5" customHeight="1" x14ac:dyDescent="0.3">
      <c r="A20" s="391" t="s">
        <v>75</v>
      </c>
      <c r="B20" s="264" t="s">
        <v>216</v>
      </c>
      <c r="C20" s="263" t="s">
        <v>76</v>
      </c>
      <c r="D20" s="265" t="s">
        <v>77</v>
      </c>
      <c r="E20" s="266" t="s">
        <v>84</v>
      </c>
      <c r="F20" s="267" t="s">
        <v>623</v>
      </c>
      <c r="G20" s="267" t="s">
        <v>624</v>
      </c>
      <c r="H20" s="267" t="s">
        <v>675</v>
      </c>
      <c r="I20" s="267" t="s">
        <v>676</v>
      </c>
    </row>
    <row r="21" spans="1:11" s="43" customFormat="1" x14ac:dyDescent="0.3">
      <c r="A21" s="287" t="s">
        <v>78</v>
      </c>
      <c r="B21" s="287"/>
      <c r="C21" s="287" t="s">
        <v>79</v>
      </c>
      <c r="D21" s="288">
        <v>1</v>
      </c>
      <c r="E21" s="289" t="s">
        <v>80</v>
      </c>
      <c r="F21" s="290">
        <v>50000</v>
      </c>
      <c r="G21" s="290">
        <v>9000</v>
      </c>
      <c r="H21" s="290">
        <f>F21*1.16</f>
        <v>57999.999999999993</v>
      </c>
      <c r="I21" s="290">
        <v>9000</v>
      </c>
    </row>
    <row r="22" spans="1:11" s="43" customFormat="1" x14ac:dyDescent="0.3">
      <c r="A22" s="287" t="s">
        <v>81</v>
      </c>
      <c r="B22" s="287"/>
      <c r="C22" s="287" t="s">
        <v>82</v>
      </c>
      <c r="D22" s="288">
        <v>1</v>
      </c>
      <c r="E22" s="289" t="s">
        <v>83</v>
      </c>
      <c r="F22" s="290">
        <v>45000</v>
      </c>
      <c r="G22" s="290">
        <v>6250</v>
      </c>
      <c r="H22" s="290">
        <f>F22*1.16</f>
        <v>52200</v>
      </c>
      <c r="I22" s="290">
        <v>6406</v>
      </c>
    </row>
    <row r="23" spans="1:11" s="43" customFormat="1" x14ac:dyDescent="0.3">
      <c r="A23" s="696" t="s">
        <v>205</v>
      </c>
      <c r="B23" s="697"/>
      <c r="C23" s="697"/>
      <c r="D23" s="697"/>
      <c r="E23" s="697"/>
      <c r="F23" s="697"/>
      <c r="G23" s="697"/>
      <c r="H23" s="697"/>
      <c r="I23" s="698"/>
    </row>
    <row r="24" spans="1:11" hidden="1" x14ac:dyDescent="0.3">
      <c r="A24" s="50"/>
      <c r="B24" s="50"/>
      <c r="C24" s="50"/>
      <c r="D24" s="79"/>
      <c r="E24" s="177"/>
      <c r="F24" s="182"/>
      <c r="G24" s="291"/>
      <c r="H24" s="257"/>
      <c r="I24" s="291"/>
      <c r="J24" s="2"/>
      <c r="K24" s="2"/>
    </row>
    <row r="25" spans="1:11" x14ac:dyDescent="0.3">
      <c r="A25" s="50" t="s">
        <v>771</v>
      </c>
      <c r="B25" s="50" t="s">
        <v>724</v>
      </c>
      <c r="C25" s="50" t="s">
        <v>79</v>
      </c>
      <c r="D25" s="79">
        <v>1</v>
      </c>
      <c r="E25" s="177">
        <v>11</v>
      </c>
      <c r="F25" s="183">
        <v>66798</v>
      </c>
      <c r="G25" s="291">
        <v>40646</v>
      </c>
      <c r="H25" s="257">
        <v>69772</v>
      </c>
      <c r="I25" s="291">
        <v>41120</v>
      </c>
      <c r="J25" s="2"/>
      <c r="K25" s="2"/>
    </row>
    <row r="26" spans="1:11" x14ac:dyDescent="0.3">
      <c r="A26" s="50" t="s">
        <v>772</v>
      </c>
      <c r="B26" s="50" t="s">
        <v>724</v>
      </c>
      <c r="C26" s="50" t="s">
        <v>79</v>
      </c>
      <c r="D26" s="79">
        <v>0.5</v>
      </c>
      <c r="E26" s="177">
        <v>18</v>
      </c>
      <c r="F26" s="183">
        <v>43087</v>
      </c>
      <c r="G26" s="291">
        <v>3183</v>
      </c>
      <c r="H26" s="257">
        <v>43637</v>
      </c>
      <c r="I26" s="291">
        <v>3260</v>
      </c>
      <c r="J26" s="2"/>
      <c r="K26" s="2"/>
    </row>
    <row r="27" spans="1:11" x14ac:dyDescent="0.3">
      <c r="A27" s="50" t="s">
        <v>725</v>
      </c>
      <c r="B27" s="50" t="s">
        <v>724</v>
      </c>
      <c r="C27" s="50" t="s">
        <v>79</v>
      </c>
      <c r="D27" s="79">
        <v>1</v>
      </c>
      <c r="E27" s="177">
        <v>1</v>
      </c>
      <c r="F27" s="183">
        <v>87023</v>
      </c>
      <c r="G27" s="291">
        <v>2100</v>
      </c>
      <c r="H27" s="257">
        <v>53172</v>
      </c>
      <c r="I27" s="291">
        <v>16505</v>
      </c>
      <c r="J27" s="2"/>
      <c r="K27" s="2"/>
    </row>
    <row r="28" spans="1:11" x14ac:dyDescent="0.3">
      <c r="A28" s="50" t="s">
        <v>773</v>
      </c>
      <c r="B28" s="50" t="s">
        <v>724</v>
      </c>
      <c r="C28" s="50" t="s">
        <v>79</v>
      </c>
      <c r="D28" s="79">
        <v>1</v>
      </c>
      <c r="E28" s="177">
        <v>18</v>
      </c>
      <c r="F28" s="183">
        <v>87023</v>
      </c>
      <c r="G28" s="291">
        <v>16281</v>
      </c>
      <c r="H28" s="257">
        <v>88123</v>
      </c>
      <c r="I28" s="291">
        <v>16505</v>
      </c>
      <c r="J28" s="2"/>
      <c r="K28" s="2"/>
    </row>
    <row r="29" spans="1:11" x14ac:dyDescent="0.3">
      <c r="A29" s="50" t="s">
        <v>774</v>
      </c>
      <c r="B29" s="50" t="s">
        <v>724</v>
      </c>
      <c r="C29" s="50" t="s">
        <v>79</v>
      </c>
      <c r="D29" s="79">
        <v>1</v>
      </c>
      <c r="E29" s="177">
        <v>18</v>
      </c>
      <c r="F29" s="183">
        <v>80948</v>
      </c>
      <c r="G29" s="291">
        <v>2100</v>
      </c>
      <c r="H29" s="257">
        <v>88673</v>
      </c>
      <c r="I29" s="291">
        <v>2100</v>
      </c>
      <c r="J29" s="2"/>
      <c r="K29" s="2"/>
    </row>
    <row r="30" spans="1:11" x14ac:dyDescent="0.3">
      <c r="A30" s="50" t="s">
        <v>775</v>
      </c>
      <c r="B30" s="50" t="s">
        <v>724</v>
      </c>
      <c r="C30" s="50" t="s">
        <v>79</v>
      </c>
      <c r="D30" s="79">
        <v>0.8</v>
      </c>
      <c r="E30" s="177">
        <v>5</v>
      </c>
      <c r="F30" s="183">
        <v>42835</v>
      </c>
      <c r="G30" s="291">
        <v>14311</v>
      </c>
      <c r="H30" s="257">
        <v>44458</v>
      </c>
      <c r="I30" s="291">
        <v>16562</v>
      </c>
      <c r="J30" s="2"/>
      <c r="K30" s="2"/>
    </row>
    <row r="31" spans="1:11" x14ac:dyDescent="0.3">
      <c r="A31" s="50" t="s">
        <v>777</v>
      </c>
      <c r="B31" s="50" t="s">
        <v>724</v>
      </c>
      <c r="C31" s="50" t="s">
        <v>79</v>
      </c>
      <c r="D31" s="79">
        <v>1</v>
      </c>
      <c r="E31" s="177">
        <v>9</v>
      </c>
      <c r="F31" s="183">
        <v>63694</v>
      </c>
      <c r="G31" s="291">
        <v>40607</v>
      </c>
      <c r="H31" s="257">
        <v>66472</v>
      </c>
      <c r="I31" s="291">
        <v>41177</v>
      </c>
      <c r="J31" s="2"/>
      <c r="K31" s="2"/>
    </row>
    <row r="32" spans="1:11" x14ac:dyDescent="0.3">
      <c r="A32" s="50" t="s">
        <v>778</v>
      </c>
      <c r="B32" s="50" t="s">
        <v>724</v>
      </c>
      <c r="C32" s="50" t="s">
        <v>79</v>
      </c>
      <c r="D32" s="79">
        <v>1</v>
      </c>
      <c r="E32" s="177">
        <v>12</v>
      </c>
      <c r="F32" s="183">
        <v>62898</v>
      </c>
      <c r="G32" s="291">
        <v>2100</v>
      </c>
      <c r="H32" s="257">
        <v>65922</v>
      </c>
      <c r="I32" s="291">
        <v>2100</v>
      </c>
      <c r="J32" s="2"/>
      <c r="K32" s="2"/>
    </row>
    <row r="33" spans="1:11" x14ac:dyDescent="0.3">
      <c r="A33" s="50" t="s">
        <v>779</v>
      </c>
      <c r="B33" s="50" t="s">
        <v>724</v>
      </c>
      <c r="C33" s="50" t="s">
        <v>79</v>
      </c>
      <c r="D33" s="79">
        <v>1</v>
      </c>
      <c r="E33" s="177">
        <v>2</v>
      </c>
      <c r="F33" s="183">
        <v>51794</v>
      </c>
      <c r="G33" s="291">
        <v>16281</v>
      </c>
      <c r="H33" s="257">
        <v>53572</v>
      </c>
      <c r="I33" s="291">
        <v>16505</v>
      </c>
      <c r="J33" s="2"/>
      <c r="K33" s="2"/>
    </row>
    <row r="34" spans="1:11" x14ac:dyDescent="0.3">
      <c r="A34" s="50" t="s">
        <v>780</v>
      </c>
      <c r="B34" s="50" t="s">
        <v>724</v>
      </c>
      <c r="C34" s="50" t="s">
        <v>79</v>
      </c>
      <c r="D34" s="79">
        <v>1</v>
      </c>
      <c r="E34" s="177">
        <v>6</v>
      </c>
      <c r="F34" s="183">
        <v>59894</v>
      </c>
      <c r="G34" s="291">
        <v>16281</v>
      </c>
      <c r="H34" s="257">
        <v>62272</v>
      </c>
      <c r="I34" s="291">
        <v>16505</v>
      </c>
      <c r="J34" s="2"/>
      <c r="K34" s="2"/>
    </row>
    <row r="35" spans="1:11" x14ac:dyDescent="0.3">
      <c r="A35" s="50" t="s">
        <v>781</v>
      </c>
      <c r="B35" s="50" t="s">
        <v>724</v>
      </c>
      <c r="C35" s="50" t="s">
        <v>79</v>
      </c>
      <c r="D35" s="79">
        <v>1</v>
      </c>
      <c r="E35" s="177">
        <v>4</v>
      </c>
      <c r="F35" s="183">
        <v>52794</v>
      </c>
      <c r="G35" s="291">
        <v>40646</v>
      </c>
      <c r="H35" s="257">
        <v>52794</v>
      </c>
      <c r="I35" s="291">
        <v>41120</v>
      </c>
      <c r="J35" s="2"/>
      <c r="K35" s="2"/>
    </row>
    <row r="36" spans="1:11" x14ac:dyDescent="0.3">
      <c r="A36" s="50"/>
      <c r="B36" s="50"/>
      <c r="C36" s="50"/>
      <c r="D36" s="79"/>
      <c r="E36" s="177"/>
      <c r="F36" s="183"/>
      <c r="G36" s="291"/>
      <c r="H36" s="257"/>
      <c r="I36" s="291"/>
      <c r="J36" s="2"/>
      <c r="K36" s="2"/>
    </row>
    <row r="37" spans="1:11" x14ac:dyDescent="0.3">
      <c r="A37" s="50"/>
      <c r="B37" s="50"/>
      <c r="C37" s="50"/>
      <c r="D37" s="79"/>
      <c r="E37" s="177"/>
      <c r="F37" s="183"/>
      <c r="G37" s="291"/>
      <c r="H37" s="257"/>
      <c r="I37" s="291"/>
      <c r="J37" s="2"/>
      <c r="K37" s="2"/>
    </row>
    <row r="38" spans="1:11" x14ac:dyDescent="0.3">
      <c r="A38" s="50"/>
      <c r="B38" s="50"/>
      <c r="C38" s="50"/>
      <c r="D38" s="79"/>
      <c r="E38" s="177"/>
      <c r="F38" s="183"/>
      <c r="G38" s="291"/>
      <c r="H38" s="257"/>
      <c r="I38" s="291"/>
      <c r="J38" s="2"/>
      <c r="K38" s="2"/>
    </row>
    <row r="39" spans="1:11" x14ac:dyDescent="0.3">
      <c r="A39" s="50"/>
      <c r="B39" s="50"/>
      <c r="C39" s="50"/>
      <c r="D39" s="79"/>
      <c r="E39" s="177"/>
      <c r="F39" s="183"/>
      <c r="G39" s="291"/>
      <c r="H39" s="257"/>
      <c r="I39" s="291"/>
      <c r="J39" s="2"/>
      <c r="K39" s="2"/>
    </row>
    <row r="40" spans="1:11" x14ac:dyDescent="0.3">
      <c r="A40" s="50"/>
      <c r="B40" s="50"/>
      <c r="C40" s="50"/>
      <c r="D40" s="79"/>
      <c r="E40" s="177"/>
      <c r="F40" s="183"/>
      <c r="G40" s="291"/>
      <c r="H40" s="257"/>
      <c r="I40" s="291"/>
      <c r="J40" s="2"/>
      <c r="K40" s="2"/>
    </row>
    <row r="41" spans="1:11" x14ac:dyDescent="0.3">
      <c r="A41" s="50"/>
      <c r="B41" s="50"/>
      <c r="C41" s="50"/>
      <c r="D41" s="79"/>
      <c r="E41" s="177"/>
      <c r="F41" s="183"/>
      <c r="G41" s="291"/>
      <c r="H41" s="257"/>
      <c r="I41" s="291"/>
      <c r="J41" s="2"/>
      <c r="K41" s="2"/>
    </row>
    <row r="42" spans="1:11" x14ac:dyDescent="0.3">
      <c r="A42" s="50"/>
      <c r="B42" s="50"/>
      <c r="C42" s="50"/>
      <c r="D42" s="79"/>
      <c r="E42" s="177"/>
      <c r="F42" s="183"/>
      <c r="G42" s="291"/>
      <c r="H42" s="257"/>
      <c r="I42" s="291"/>
      <c r="J42" s="2"/>
      <c r="K42" s="2"/>
    </row>
    <row r="43" spans="1:11" x14ac:dyDescent="0.3">
      <c r="A43" s="50"/>
      <c r="B43" s="50"/>
      <c r="C43" s="50"/>
      <c r="D43" s="79"/>
      <c r="E43" s="177"/>
      <c r="F43" s="183"/>
      <c r="G43" s="291"/>
      <c r="H43" s="257"/>
      <c r="I43" s="291"/>
      <c r="J43" s="2"/>
      <c r="K43" s="2"/>
    </row>
    <row r="44" spans="1:11" x14ac:dyDescent="0.3">
      <c r="A44" s="50"/>
      <c r="B44" s="50"/>
      <c r="C44" s="50"/>
      <c r="D44" s="79"/>
      <c r="E44" s="177"/>
      <c r="F44" s="183"/>
      <c r="G44" s="291"/>
      <c r="H44" s="257"/>
      <c r="I44" s="291"/>
      <c r="J44" s="2"/>
      <c r="K44" s="2"/>
    </row>
    <row r="45" spans="1:11" x14ac:dyDescent="0.3">
      <c r="A45" s="50"/>
      <c r="B45" s="50"/>
      <c r="C45" s="50"/>
      <c r="D45" s="79"/>
      <c r="E45" s="177"/>
      <c r="F45" s="183"/>
      <c r="G45" s="291"/>
      <c r="H45" s="257"/>
      <c r="I45" s="291"/>
      <c r="J45" s="2"/>
      <c r="K45" s="2"/>
    </row>
    <row r="46" spans="1:11" x14ac:dyDescent="0.3">
      <c r="A46" s="50"/>
      <c r="B46" s="50"/>
      <c r="C46" s="50"/>
      <c r="D46" s="79"/>
      <c r="E46" s="177"/>
      <c r="F46" s="183"/>
      <c r="G46" s="291"/>
      <c r="H46" s="257"/>
      <c r="I46" s="291"/>
      <c r="J46" s="2"/>
      <c r="K46" s="2"/>
    </row>
    <row r="47" spans="1:11" x14ac:dyDescent="0.3">
      <c r="A47" s="50"/>
      <c r="B47" s="50"/>
      <c r="C47" s="50"/>
      <c r="D47" s="79"/>
      <c r="E47" s="177"/>
      <c r="F47" s="183"/>
      <c r="G47" s="291"/>
      <c r="H47" s="257"/>
      <c r="I47" s="291"/>
      <c r="J47" s="2"/>
      <c r="K47" s="2"/>
    </row>
    <row r="48" spans="1:11" x14ac:dyDescent="0.3">
      <c r="A48" s="50"/>
      <c r="B48" s="50"/>
      <c r="C48" s="50"/>
      <c r="D48" s="79"/>
      <c r="E48" s="177"/>
      <c r="F48" s="183"/>
      <c r="G48" s="291"/>
      <c r="H48" s="257"/>
      <c r="I48" s="291"/>
      <c r="J48" s="2"/>
      <c r="K48" s="2"/>
    </row>
    <row r="49" spans="1:11" x14ac:dyDescent="0.3">
      <c r="A49" s="50"/>
      <c r="B49" s="50"/>
      <c r="C49" s="50"/>
      <c r="D49" s="79"/>
      <c r="E49" s="177"/>
      <c r="F49" s="183"/>
      <c r="G49" s="291"/>
      <c r="H49" s="257"/>
      <c r="I49" s="291"/>
      <c r="J49" s="2"/>
      <c r="K49" s="2"/>
    </row>
    <row r="50" spans="1:11" x14ac:dyDescent="0.3">
      <c r="A50" s="50"/>
      <c r="B50" s="50"/>
      <c r="C50" s="50"/>
      <c r="D50" s="79"/>
      <c r="E50" s="177"/>
      <c r="F50" s="183"/>
      <c r="G50" s="291"/>
      <c r="H50" s="257"/>
      <c r="I50" s="291"/>
      <c r="J50" s="2"/>
      <c r="K50" s="2"/>
    </row>
    <row r="51" spans="1:11" x14ac:dyDescent="0.3">
      <c r="A51" s="50"/>
      <c r="B51" s="50"/>
      <c r="C51" s="50"/>
      <c r="D51" s="79"/>
      <c r="E51" s="177"/>
      <c r="F51" s="183"/>
      <c r="G51" s="291"/>
      <c r="H51" s="257"/>
      <c r="I51" s="291"/>
      <c r="J51" s="2"/>
      <c r="K51" s="2"/>
    </row>
    <row r="52" spans="1:11" x14ac:dyDescent="0.3">
      <c r="A52" s="394" t="s">
        <v>584</v>
      </c>
      <c r="B52" s="395"/>
      <c r="C52" s="395"/>
      <c r="D52" s="396"/>
      <c r="E52" s="397"/>
      <c r="F52" s="398">
        <f>SUM(F24:F51)</f>
        <v>698788</v>
      </c>
      <c r="G52" s="399">
        <f>SUM(G24:G51)</f>
        <v>194536</v>
      </c>
      <c r="H52" s="400">
        <f>SUM(H24:H51)</f>
        <v>688867</v>
      </c>
      <c r="I52" s="399">
        <f>SUM(I24:I51)</f>
        <v>213459</v>
      </c>
      <c r="J52" s="2"/>
      <c r="K52" s="2"/>
    </row>
    <row r="53" spans="1:11" x14ac:dyDescent="0.3">
      <c r="A53" s="696" t="s">
        <v>215</v>
      </c>
      <c r="B53" s="697"/>
      <c r="C53" s="697"/>
      <c r="D53" s="697"/>
      <c r="E53" s="697"/>
      <c r="F53" s="697"/>
      <c r="G53" s="697"/>
      <c r="H53" s="697"/>
      <c r="I53" s="698"/>
      <c r="J53" s="2"/>
      <c r="K53" s="2"/>
    </row>
    <row r="54" spans="1:11" hidden="1" x14ac:dyDescent="0.3">
      <c r="A54" s="50"/>
      <c r="B54" s="50"/>
      <c r="C54" s="50"/>
      <c r="D54" s="79"/>
      <c r="E54" s="177"/>
      <c r="F54" s="183"/>
      <c r="G54" s="291"/>
      <c r="H54" s="257"/>
      <c r="I54" s="291"/>
      <c r="J54" s="2"/>
      <c r="K54" s="2"/>
    </row>
    <row r="55" spans="1:11" x14ac:dyDescent="0.3">
      <c r="A55" s="50"/>
      <c r="B55" s="50"/>
      <c r="C55" s="50"/>
      <c r="D55" s="79"/>
      <c r="E55" s="177"/>
      <c r="F55" s="183"/>
      <c r="G55" s="291"/>
      <c r="H55" s="257"/>
      <c r="I55" s="291"/>
      <c r="J55" s="2"/>
      <c r="K55" s="2"/>
    </row>
    <row r="56" spans="1:11" x14ac:dyDescent="0.3">
      <c r="A56" s="50"/>
      <c r="B56" s="50"/>
      <c r="C56" s="50"/>
      <c r="D56" s="79"/>
      <c r="E56" s="177"/>
      <c r="F56" s="183"/>
      <c r="G56" s="291"/>
      <c r="H56" s="257"/>
      <c r="I56" s="291"/>
      <c r="J56" s="2"/>
      <c r="K56" s="2"/>
    </row>
    <row r="57" spans="1:11" x14ac:dyDescent="0.3">
      <c r="A57" s="50"/>
      <c r="B57" s="50"/>
      <c r="C57" s="50"/>
      <c r="D57" s="79"/>
      <c r="E57" s="177"/>
      <c r="F57" s="183"/>
      <c r="G57" s="291"/>
      <c r="H57" s="257"/>
      <c r="I57" s="291"/>
      <c r="J57" s="2"/>
      <c r="K57" s="2"/>
    </row>
    <row r="58" spans="1:11" x14ac:dyDescent="0.3">
      <c r="A58" s="50"/>
      <c r="B58" s="50"/>
      <c r="C58" s="50"/>
      <c r="D58" s="79"/>
      <c r="E58" s="177"/>
      <c r="F58" s="183"/>
      <c r="G58" s="291"/>
      <c r="H58" s="257"/>
      <c r="I58" s="291"/>
      <c r="J58" s="2"/>
      <c r="K58" s="2"/>
    </row>
    <row r="59" spans="1:11" x14ac:dyDescent="0.3">
      <c r="A59" s="50"/>
      <c r="B59" s="50"/>
      <c r="C59" s="50"/>
      <c r="D59" s="79"/>
      <c r="E59" s="177"/>
      <c r="F59" s="183"/>
      <c r="G59" s="291"/>
      <c r="H59" s="257"/>
      <c r="I59" s="291"/>
      <c r="J59" s="2"/>
      <c r="K59" s="2"/>
    </row>
    <row r="60" spans="1:11" x14ac:dyDescent="0.3">
      <c r="A60" s="50"/>
      <c r="B60" s="50"/>
      <c r="C60" s="50"/>
      <c r="D60" s="79"/>
      <c r="E60" s="177"/>
      <c r="F60" s="183"/>
      <c r="G60" s="291"/>
      <c r="H60" s="257"/>
      <c r="I60" s="291"/>
      <c r="J60" s="2"/>
      <c r="K60" s="2"/>
    </row>
    <row r="61" spans="1:11" x14ac:dyDescent="0.3">
      <c r="A61" s="50"/>
      <c r="B61" s="50"/>
      <c r="C61" s="50"/>
      <c r="D61" s="79"/>
      <c r="E61" s="177"/>
      <c r="F61" s="183"/>
      <c r="G61" s="291"/>
      <c r="H61" s="257"/>
      <c r="I61" s="291"/>
      <c r="J61" s="2"/>
      <c r="K61" s="2"/>
    </row>
    <row r="62" spans="1:11" x14ac:dyDescent="0.3">
      <c r="A62" s="50"/>
      <c r="B62" s="50"/>
      <c r="C62" s="50"/>
      <c r="D62" s="79"/>
      <c r="E62" s="177"/>
      <c r="F62" s="183"/>
      <c r="G62" s="291"/>
      <c r="H62" s="257"/>
      <c r="I62" s="291"/>
      <c r="J62" s="2"/>
      <c r="K62" s="2"/>
    </row>
    <row r="63" spans="1:11" x14ac:dyDescent="0.3">
      <c r="A63" s="394" t="s">
        <v>585</v>
      </c>
      <c r="B63" s="401"/>
      <c r="C63" s="401"/>
      <c r="D63" s="402"/>
      <c r="E63" s="397"/>
      <c r="F63" s="398">
        <f>SUM(F54:F62)</f>
        <v>0</v>
      </c>
      <c r="G63" s="399">
        <f>SUM(G54:G62)</f>
        <v>0</v>
      </c>
      <c r="H63" s="400">
        <f>SUM(H54:H62)</f>
        <v>0</v>
      </c>
      <c r="I63" s="399">
        <f>SUM(I54:I62)</f>
        <v>0</v>
      </c>
      <c r="J63" s="2"/>
      <c r="K63" s="2"/>
    </row>
    <row r="64" spans="1:11" x14ac:dyDescent="0.3">
      <c r="A64" s="696" t="s">
        <v>204</v>
      </c>
      <c r="B64" s="697"/>
      <c r="C64" s="697"/>
      <c r="D64" s="697"/>
      <c r="E64" s="697"/>
      <c r="F64" s="697"/>
      <c r="G64" s="697"/>
      <c r="H64" s="697"/>
      <c r="I64" s="698"/>
      <c r="J64" s="2"/>
      <c r="K64" s="2"/>
    </row>
    <row r="65" spans="1:11" hidden="1" x14ac:dyDescent="0.3">
      <c r="A65" s="50"/>
      <c r="B65" s="50"/>
      <c r="C65" s="50"/>
      <c r="D65" s="79"/>
      <c r="E65" s="177"/>
      <c r="F65" s="183"/>
      <c r="G65" s="291"/>
      <c r="H65" s="257"/>
      <c r="I65" s="291"/>
      <c r="J65" s="2"/>
      <c r="K65" s="2"/>
    </row>
    <row r="66" spans="1:11" x14ac:dyDescent="0.3">
      <c r="A66" s="50" t="s">
        <v>782</v>
      </c>
      <c r="B66" s="50" t="s">
        <v>724</v>
      </c>
      <c r="C66" s="50" t="s">
        <v>783</v>
      </c>
      <c r="D66" s="79">
        <v>1</v>
      </c>
      <c r="E66" s="177">
        <v>1</v>
      </c>
      <c r="F66" s="183">
        <v>16508</v>
      </c>
      <c r="G66" s="291">
        <v>3739</v>
      </c>
      <c r="H66" s="257">
        <v>16653</v>
      </c>
      <c r="I66" s="291">
        <v>3772</v>
      </c>
      <c r="J66" s="2"/>
      <c r="K66" s="2"/>
    </row>
    <row r="67" spans="1:11" x14ac:dyDescent="0.3">
      <c r="A67" s="561" t="s">
        <v>784</v>
      </c>
      <c r="B67" s="50" t="s">
        <v>724</v>
      </c>
      <c r="C67" s="50" t="s">
        <v>783</v>
      </c>
      <c r="D67" s="79">
        <v>1</v>
      </c>
      <c r="E67" s="177">
        <v>12</v>
      </c>
      <c r="F67" s="183">
        <v>25446</v>
      </c>
      <c r="G67" s="291">
        <v>5763</v>
      </c>
      <c r="H67" s="257">
        <v>25632</v>
      </c>
      <c r="I67" s="291">
        <v>5806</v>
      </c>
      <c r="J67" s="2"/>
      <c r="K67" s="2"/>
    </row>
    <row r="68" spans="1:11" x14ac:dyDescent="0.3">
      <c r="A68" s="50" t="s">
        <v>785</v>
      </c>
      <c r="B68" s="50" t="s">
        <v>724</v>
      </c>
      <c r="C68" s="50" t="s">
        <v>783</v>
      </c>
      <c r="D68" s="79">
        <v>1</v>
      </c>
      <c r="E68" s="177">
        <v>11</v>
      </c>
      <c r="F68" s="183">
        <v>20007</v>
      </c>
      <c r="G68" s="291">
        <v>4532</v>
      </c>
      <c r="H68" s="257">
        <v>21042</v>
      </c>
      <c r="I68" s="291">
        <v>4766</v>
      </c>
      <c r="J68" s="2"/>
      <c r="K68" s="2"/>
    </row>
    <row r="69" spans="1:11" x14ac:dyDescent="0.3">
      <c r="A69" s="50" t="s">
        <v>786</v>
      </c>
      <c r="B69" s="50" t="s">
        <v>724</v>
      </c>
      <c r="C69" s="50" t="s">
        <v>787</v>
      </c>
      <c r="D69" s="79">
        <v>1</v>
      </c>
      <c r="E69" s="177">
        <v>8</v>
      </c>
      <c r="F69" s="183">
        <v>18433</v>
      </c>
      <c r="G69" s="291">
        <v>4175</v>
      </c>
      <c r="H69" s="257">
        <v>19116</v>
      </c>
      <c r="I69" s="291">
        <v>4330</v>
      </c>
      <c r="J69" s="2"/>
      <c r="K69" s="2"/>
    </row>
    <row r="70" spans="1:11" x14ac:dyDescent="0.3">
      <c r="A70" s="50" t="s">
        <v>788</v>
      </c>
      <c r="B70" s="50" t="s">
        <v>724</v>
      </c>
      <c r="C70" s="50" t="s">
        <v>787</v>
      </c>
      <c r="D70" s="79">
        <v>1</v>
      </c>
      <c r="E70" s="177">
        <v>4</v>
      </c>
      <c r="F70" s="183">
        <v>16715</v>
      </c>
      <c r="G70" s="291">
        <v>3786</v>
      </c>
      <c r="H70" s="257">
        <v>16860</v>
      </c>
      <c r="I70" s="291">
        <v>3819</v>
      </c>
      <c r="J70" s="2"/>
      <c r="K70" s="2"/>
    </row>
    <row r="71" spans="1:11" x14ac:dyDescent="0.3">
      <c r="A71" s="50" t="s">
        <v>789</v>
      </c>
      <c r="B71" s="50" t="s">
        <v>724</v>
      </c>
      <c r="C71" s="50" t="s">
        <v>787</v>
      </c>
      <c r="D71" s="79">
        <v>1</v>
      </c>
      <c r="E71" s="177">
        <v>5</v>
      </c>
      <c r="F71" s="183">
        <v>16819</v>
      </c>
      <c r="G71" s="291">
        <v>3810</v>
      </c>
      <c r="H71" s="257">
        <v>17295</v>
      </c>
      <c r="I71" s="291">
        <v>3917</v>
      </c>
      <c r="J71" s="2"/>
      <c r="K71" s="2"/>
    </row>
    <row r="72" spans="1:11" x14ac:dyDescent="0.3">
      <c r="A72" s="50" t="s">
        <v>790</v>
      </c>
      <c r="B72" s="50" t="s">
        <v>724</v>
      </c>
      <c r="C72" s="50" t="s">
        <v>783</v>
      </c>
      <c r="D72" s="79">
        <v>1</v>
      </c>
      <c r="E72" s="177">
        <v>4</v>
      </c>
      <c r="F72" s="183">
        <v>16498</v>
      </c>
      <c r="G72" s="291">
        <v>3737</v>
      </c>
      <c r="H72" s="257">
        <v>17212</v>
      </c>
      <c r="I72" s="291">
        <v>3899</v>
      </c>
      <c r="J72" s="2"/>
      <c r="K72" s="2"/>
    </row>
    <row r="73" spans="1:11" x14ac:dyDescent="0.3">
      <c r="A73" s="50" t="s">
        <v>763</v>
      </c>
      <c r="B73" s="50" t="s">
        <v>724</v>
      </c>
      <c r="C73" s="50" t="s">
        <v>783</v>
      </c>
      <c r="D73" s="79">
        <v>1</v>
      </c>
      <c r="E73" s="177">
        <v>2</v>
      </c>
      <c r="F73" s="183">
        <v>16508</v>
      </c>
      <c r="G73" s="291">
        <v>3739</v>
      </c>
      <c r="H73" s="257">
        <v>17005</v>
      </c>
      <c r="I73" s="291">
        <v>3852</v>
      </c>
      <c r="J73" s="2"/>
      <c r="K73" s="2"/>
    </row>
    <row r="74" spans="1:11" x14ac:dyDescent="0.3">
      <c r="A74" s="50" t="s">
        <v>791</v>
      </c>
      <c r="B74" s="50" t="s">
        <v>724</v>
      </c>
      <c r="C74" s="50" t="s">
        <v>787</v>
      </c>
      <c r="D74" s="79">
        <v>1</v>
      </c>
      <c r="E74" s="177">
        <v>2</v>
      </c>
      <c r="F74" s="183">
        <v>16508</v>
      </c>
      <c r="G74" s="291">
        <v>3739</v>
      </c>
      <c r="H74" s="257">
        <v>16653</v>
      </c>
      <c r="I74" s="291">
        <v>3772</v>
      </c>
      <c r="J74" s="2"/>
      <c r="K74" s="2"/>
    </row>
    <row r="75" spans="1:11" x14ac:dyDescent="0.3">
      <c r="A75" s="50" t="s">
        <v>763</v>
      </c>
      <c r="B75" s="50" t="s">
        <v>724</v>
      </c>
      <c r="C75" s="50" t="s">
        <v>783</v>
      </c>
      <c r="D75" s="79">
        <v>1</v>
      </c>
      <c r="E75" s="177">
        <v>1</v>
      </c>
      <c r="F75" s="183">
        <v>16508</v>
      </c>
      <c r="G75" s="291">
        <v>3739</v>
      </c>
      <c r="H75" s="257">
        <v>16653</v>
      </c>
      <c r="I75" s="291">
        <v>3772</v>
      </c>
      <c r="J75" s="2"/>
      <c r="K75" s="2"/>
    </row>
    <row r="76" spans="1:11" x14ac:dyDescent="0.3">
      <c r="A76" s="50" t="s">
        <v>763</v>
      </c>
      <c r="B76" s="50" t="s">
        <v>724</v>
      </c>
      <c r="C76" s="50" t="s">
        <v>783</v>
      </c>
      <c r="D76" s="79">
        <v>1</v>
      </c>
      <c r="E76" s="177">
        <v>1</v>
      </c>
      <c r="F76" s="183">
        <v>16508</v>
      </c>
      <c r="G76" s="291">
        <v>3739</v>
      </c>
      <c r="H76" s="257">
        <v>16653</v>
      </c>
      <c r="I76" s="291">
        <v>3772</v>
      </c>
      <c r="J76" s="2"/>
      <c r="K76" s="2"/>
    </row>
    <row r="77" spans="1:11" x14ac:dyDescent="0.3">
      <c r="A77" s="50"/>
      <c r="B77" s="50"/>
      <c r="C77" s="50"/>
      <c r="D77" s="79"/>
      <c r="E77" s="177"/>
      <c r="F77" s="183"/>
      <c r="G77" s="291"/>
      <c r="H77" s="257"/>
      <c r="I77" s="291"/>
      <c r="J77" s="2"/>
      <c r="K77" s="2"/>
    </row>
    <row r="78" spans="1:11" x14ac:dyDescent="0.3">
      <c r="A78" s="50"/>
      <c r="B78" s="50"/>
      <c r="C78" s="50"/>
      <c r="D78" s="79"/>
      <c r="E78" s="177"/>
      <c r="F78" s="183"/>
      <c r="G78" s="291"/>
      <c r="H78" s="257"/>
      <c r="I78" s="291"/>
      <c r="J78" s="2"/>
      <c r="K78" s="2"/>
    </row>
    <row r="79" spans="1:11" x14ac:dyDescent="0.3">
      <c r="A79" s="50"/>
      <c r="B79" s="50"/>
      <c r="C79" s="50"/>
      <c r="D79" s="79"/>
      <c r="E79" s="177"/>
      <c r="F79" s="183"/>
      <c r="G79" s="291"/>
      <c r="H79" s="257"/>
      <c r="I79" s="291"/>
      <c r="J79" s="2"/>
      <c r="K79" s="2"/>
    </row>
    <row r="80" spans="1:11" x14ac:dyDescent="0.3">
      <c r="A80" s="50"/>
      <c r="B80" s="50"/>
      <c r="C80" s="50"/>
      <c r="D80" s="79"/>
      <c r="E80" s="177"/>
      <c r="F80" s="183"/>
      <c r="G80" s="291"/>
      <c r="H80" s="257"/>
      <c r="I80" s="291"/>
      <c r="J80" s="2"/>
      <c r="K80" s="2"/>
    </row>
    <row r="81" spans="1:11" x14ac:dyDescent="0.3">
      <c r="A81" s="50"/>
      <c r="B81" s="50"/>
      <c r="C81" s="50"/>
      <c r="D81" s="79"/>
      <c r="E81" s="177"/>
      <c r="F81" s="183"/>
      <c r="G81" s="291"/>
      <c r="H81" s="257"/>
      <c r="I81" s="291"/>
      <c r="J81" s="2"/>
      <c r="K81" s="2"/>
    </row>
    <row r="82" spans="1:11" x14ac:dyDescent="0.3">
      <c r="A82" s="50"/>
      <c r="B82" s="50"/>
      <c r="C82" s="50"/>
      <c r="D82" s="79"/>
      <c r="E82" s="177"/>
      <c r="F82" s="183"/>
      <c r="G82" s="291"/>
      <c r="H82" s="257"/>
      <c r="I82" s="291"/>
      <c r="J82" s="2"/>
      <c r="K82" s="2"/>
    </row>
    <row r="83" spans="1:11" x14ac:dyDescent="0.3">
      <c r="A83" s="50"/>
      <c r="B83" s="50"/>
      <c r="C83" s="50"/>
      <c r="D83" s="79"/>
      <c r="E83" s="177"/>
      <c r="F83" s="183"/>
      <c r="G83" s="291"/>
      <c r="H83" s="257"/>
      <c r="I83" s="291"/>
      <c r="J83" s="2"/>
      <c r="K83" s="2"/>
    </row>
    <row r="84" spans="1:11" x14ac:dyDescent="0.3">
      <c r="A84" s="50"/>
      <c r="B84" s="50"/>
      <c r="C84" s="50"/>
      <c r="D84" s="79"/>
      <c r="E84" s="177"/>
      <c r="F84" s="183"/>
      <c r="G84" s="291"/>
      <c r="H84" s="257"/>
      <c r="I84" s="291"/>
      <c r="J84" s="2"/>
      <c r="K84" s="2"/>
    </row>
    <row r="85" spans="1:11" x14ac:dyDescent="0.3">
      <c r="A85" s="178"/>
      <c r="B85" s="178"/>
      <c r="C85" s="178"/>
      <c r="D85" s="179"/>
      <c r="E85" s="177"/>
      <c r="F85" s="183"/>
      <c r="G85" s="291"/>
      <c r="H85" s="257"/>
      <c r="I85" s="291"/>
      <c r="J85" s="2"/>
      <c r="K85" s="2"/>
    </row>
    <row r="86" spans="1:11" x14ac:dyDescent="0.3">
      <c r="A86" s="50"/>
      <c r="B86" s="50"/>
      <c r="C86" s="50"/>
      <c r="D86" s="79"/>
      <c r="E86" s="177"/>
      <c r="F86" s="183"/>
      <c r="G86" s="291"/>
      <c r="H86" s="257"/>
      <c r="I86" s="291"/>
      <c r="J86" s="2"/>
      <c r="K86" s="2"/>
    </row>
    <row r="87" spans="1:11" x14ac:dyDescent="0.3">
      <c r="A87" s="50"/>
      <c r="B87" s="50"/>
      <c r="C87" s="50"/>
      <c r="D87" s="79"/>
      <c r="E87" s="177"/>
      <c r="F87" s="183"/>
      <c r="G87" s="291"/>
      <c r="H87" s="257"/>
      <c r="I87" s="291"/>
      <c r="J87" s="2"/>
      <c r="K87" s="2"/>
    </row>
    <row r="88" spans="1:11" x14ac:dyDescent="0.3">
      <c r="A88" s="50"/>
      <c r="B88" s="50"/>
      <c r="C88" s="50"/>
      <c r="D88" s="79"/>
      <c r="E88" s="177"/>
      <c r="F88" s="183">
        <v>0</v>
      </c>
      <c r="G88" s="291"/>
      <c r="H88" s="257"/>
      <c r="I88" s="291"/>
      <c r="J88" s="2"/>
      <c r="K88" s="2"/>
    </row>
    <row r="89" spans="1:11" x14ac:dyDescent="0.3">
      <c r="A89" s="50"/>
      <c r="B89" s="50"/>
      <c r="C89" s="180"/>
      <c r="D89" s="79"/>
      <c r="E89" s="177"/>
      <c r="F89" s="183"/>
      <c r="G89" s="291"/>
      <c r="H89" s="257"/>
      <c r="I89" s="291"/>
      <c r="J89" s="2"/>
      <c r="K89" s="2"/>
    </row>
    <row r="90" spans="1:11" x14ac:dyDescent="0.3">
      <c r="A90" s="50"/>
      <c r="B90" s="50"/>
      <c r="C90" s="50"/>
      <c r="D90" s="79"/>
      <c r="E90" s="177"/>
      <c r="F90" s="183"/>
      <c r="G90" s="291"/>
      <c r="H90" s="257"/>
      <c r="I90" s="291"/>
      <c r="J90" s="2"/>
      <c r="K90" s="2"/>
    </row>
    <row r="91" spans="1:11" x14ac:dyDescent="0.3">
      <c r="A91" s="50"/>
      <c r="B91" s="50"/>
      <c r="C91" s="180"/>
      <c r="D91" s="79"/>
      <c r="E91" s="82"/>
      <c r="F91" s="183"/>
      <c r="G91" s="291"/>
      <c r="H91" s="257"/>
      <c r="I91" s="291"/>
      <c r="J91" s="2"/>
      <c r="K91" s="2"/>
    </row>
    <row r="92" spans="1:11" x14ac:dyDescent="0.3">
      <c r="A92" s="180"/>
      <c r="B92" s="180"/>
      <c r="C92" s="181"/>
      <c r="D92" s="79"/>
      <c r="E92" s="80"/>
      <c r="F92" s="183"/>
      <c r="G92" s="291"/>
      <c r="H92" s="257"/>
      <c r="I92" s="291"/>
      <c r="J92" s="2"/>
      <c r="K92" s="2"/>
    </row>
    <row r="93" spans="1:11" x14ac:dyDescent="0.3">
      <c r="A93" s="50"/>
      <c r="B93" s="50"/>
      <c r="C93" s="50"/>
      <c r="D93" s="79"/>
      <c r="E93" s="177"/>
      <c r="F93" s="183"/>
      <c r="G93" s="291"/>
      <c r="H93" s="257"/>
      <c r="I93" s="291"/>
      <c r="J93" s="2"/>
      <c r="K93" s="2"/>
    </row>
    <row r="94" spans="1:11" x14ac:dyDescent="0.3">
      <c r="A94" s="50"/>
      <c r="B94" s="50"/>
      <c r="C94" s="50"/>
      <c r="D94" s="79"/>
      <c r="E94" s="177"/>
      <c r="F94" s="183"/>
      <c r="G94" s="291"/>
      <c r="H94" s="257"/>
      <c r="I94" s="291"/>
      <c r="J94" s="2"/>
      <c r="K94" s="2"/>
    </row>
    <row r="95" spans="1:11" x14ac:dyDescent="0.3">
      <c r="A95" s="394" t="s">
        <v>586</v>
      </c>
      <c r="B95" s="401"/>
      <c r="C95" s="401"/>
      <c r="D95" s="402"/>
      <c r="E95" s="397"/>
      <c r="F95" s="398">
        <f>SUM(F65:F94)</f>
        <v>196458</v>
      </c>
      <c r="G95" s="399">
        <f>SUM(G65:G94)</f>
        <v>44498</v>
      </c>
      <c r="H95" s="400">
        <f>SUM(H65:H94)</f>
        <v>200774</v>
      </c>
      <c r="I95" s="399">
        <f>SUM(I65:I94)</f>
        <v>45477</v>
      </c>
      <c r="J95" s="2"/>
      <c r="K95" s="2"/>
    </row>
    <row r="96" spans="1:11" x14ac:dyDescent="0.3">
      <c r="A96" s="696" t="s">
        <v>206</v>
      </c>
      <c r="B96" s="697"/>
      <c r="C96" s="697"/>
      <c r="D96" s="697"/>
      <c r="E96" s="697"/>
      <c r="F96" s="697"/>
      <c r="G96" s="697"/>
      <c r="H96" s="697"/>
      <c r="I96" s="698"/>
      <c r="J96" s="2"/>
      <c r="K96" s="2"/>
    </row>
    <row r="97" spans="1:11" hidden="1" x14ac:dyDescent="0.3">
      <c r="A97" s="50"/>
      <c r="B97" s="50"/>
      <c r="C97" s="258"/>
      <c r="D97" s="79"/>
      <c r="E97" s="80"/>
      <c r="F97" s="183"/>
      <c r="G97" s="291"/>
      <c r="H97" s="257"/>
      <c r="I97" s="291"/>
      <c r="J97" s="2"/>
      <c r="K97" s="2"/>
    </row>
    <row r="98" spans="1:11" x14ac:dyDescent="0.3">
      <c r="A98" s="50"/>
      <c r="B98" s="50"/>
      <c r="C98" s="258"/>
      <c r="D98" s="79"/>
      <c r="E98" s="80"/>
      <c r="F98" s="183"/>
      <c r="G98" s="291"/>
      <c r="H98" s="257"/>
      <c r="I98" s="291"/>
      <c r="J98" s="2"/>
      <c r="K98" s="2"/>
    </row>
    <row r="99" spans="1:11" x14ac:dyDescent="0.3">
      <c r="A99" s="50"/>
      <c r="B99" s="50"/>
      <c r="C99" s="258"/>
      <c r="D99" s="79"/>
      <c r="E99" s="80"/>
      <c r="F99" s="183"/>
      <c r="G99" s="291"/>
      <c r="H99" s="257"/>
      <c r="I99" s="291"/>
      <c r="J99" s="2"/>
      <c r="K99" s="2"/>
    </row>
    <row r="100" spans="1:11" x14ac:dyDescent="0.3">
      <c r="A100" s="50"/>
      <c r="B100" s="50"/>
      <c r="C100" s="258"/>
      <c r="D100" s="79"/>
      <c r="E100" s="80"/>
      <c r="F100" s="183"/>
      <c r="G100" s="291"/>
      <c r="H100" s="257"/>
      <c r="I100" s="291"/>
      <c r="J100" s="2"/>
      <c r="K100" s="2"/>
    </row>
    <row r="101" spans="1:11" x14ac:dyDescent="0.3">
      <c r="A101" s="50"/>
      <c r="B101" s="50"/>
      <c r="C101" s="258"/>
      <c r="D101" s="79"/>
      <c r="E101" s="80"/>
      <c r="F101" s="183"/>
      <c r="G101" s="291"/>
      <c r="H101" s="257"/>
      <c r="I101" s="291"/>
      <c r="J101" s="2"/>
      <c r="K101" s="2"/>
    </row>
    <row r="102" spans="1:11" x14ac:dyDescent="0.3">
      <c r="A102" s="50"/>
      <c r="B102" s="50"/>
      <c r="C102" s="258"/>
      <c r="D102" s="79"/>
      <c r="E102" s="80"/>
      <c r="F102" s="183"/>
      <c r="G102" s="291"/>
      <c r="H102" s="257"/>
      <c r="I102" s="291"/>
      <c r="J102" s="2"/>
      <c r="K102" s="2"/>
    </row>
    <row r="103" spans="1:11" x14ac:dyDescent="0.3">
      <c r="A103" s="50"/>
      <c r="B103" s="50"/>
      <c r="C103" s="258"/>
      <c r="D103" s="79"/>
      <c r="E103" s="80"/>
      <c r="F103" s="183"/>
      <c r="G103" s="291"/>
      <c r="H103" s="257"/>
      <c r="I103" s="291"/>
      <c r="J103" s="2"/>
      <c r="K103" s="2"/>
    </row>
    <row r="104" spans="1:11" x14ac:dyDescent="0.3">
      <c r="A104" s="394" t="s">
        <v>587</v>
      </c>
      <c r="B104" s="401"/>
      <c r="C104" s="401"/>
      <c r="D104" s="402"/>
      <c r="E104" s="403"/>
      <c r="F104" s="398">
        <f>SUM(F97:F103)</f>
        <v>0</v>
      </c>
      <c r="G104" s="399">
        <f>SUM(G97:G103)</f>
        <v>0</v>
      </c>
      <c r="H104" s="400">
        <f>SUM(H97:H103)</f>
        <v>0</v>
      </c>
      <c r="I104" s="399">
        <f>SUM(I97:I103)</f>
        <v>0</v>
      </c>
      <c r="J104" s="2"/>
      <c r="K104" s="2"/>
    </row>
    <row r="105" spans="1:11" x14ac:dyDescent="0.3">
      <c r="A105" s="696" t="s">
        <v>207</v>
      </c>
      <c r="B105" s="697"/>
      <c r="C105" s="697"/>
      <c r="D105" s="697"/>
      <c r="E105" s="697"/>
      <c r="F105" s="697"/>
      <c r="G105" s="697"/>
      <c r="H105" s="697"/>
      <c r="I105" s="698"/>
      <c r="J105" s="2"/>
      <c r="K105" s="2"/>
    </row>
    <row r="106" spans="1:11" hidden="1" x14ac:dyDescent="0.3">
      <c r="A106" s="50"/>
      <c r="B106" s="50"/>
      <c r="C106" s="50"/>
      <c r="D106" s="79"/>
      <c r="E106" s="80"/>
      <c r="F106" s="183"/>
      <c r="G106" s="291"/>
      <c r="H106" s="257"/>
      <c r="I106" s="291"/>
      <c r="J106" s="2"/>
      <c r="K106" s="2"/>
    </row>
    <row r="107" spans="1:11" x14ac:dyDescent="0.3">
      <c r="A107" s="50" t="s">
        <v>764</v>
      </c>
      <c r="B107" s="50" t="s">
        <v>724</v>
      </c>
      <c r="C107" s="50" t="s">
        <v>765</v>
      </c>
      <c r="D107" s="79">
        <v>0.5</v>
      </c>
      <c r="E107" s="80"/>
      <c r="F107" s="183">
        <v>54075</v>
      </c>
      <c r="G107" s="291">
        <v>14578</v>
      </c>
      <c r="H107" s="257">
        <v>55880</v>
      </c>
      <c r="I107" s="291">
        <v>14756</v>
      </c>
      <c r="J107" s="2"/>
      <c r="K107" s="2"/>
    </row>
    <row r="108" spans="1:11" x14ac:dyDescent="0.3">
      <c r="A108" s="50"/>
      <c r="B108" s="50"/>
      <c r="C108" s="50"/>
      <c r="D108" s="79"/>
      <c r="E108" s="80"/>
      <c r="F108" s="183"/>
      <c r="G108" s="291"/>
      <c r="H108" s="257"/>
      <c r="I108" s="291"/>
      <c r="J108" s="2"/>
      <c r="K108" s="2"/>
    </row>
    <row r="109" spans="1:11" x14ac:dyDescent="0.3">
      <c r="A109" s="50"/>
      <c r="B109" s="50"/>
      <c r="C109" s="50"/>
      <c r="D109" s="79"/>
      <c r="E109" s="80"/>
      <c r="F109" s="183"/>
      <c r="G109" s="291"/>
      <c r="H109" s="257"/>
      <c r="I109" s="291"/>
      <c r="J109" s="2"/>
      <c r="K109" s="2"/>
    </row>
    <row r="110" spans="1:11" x14ac:dyDescent="0.3">
      <c r="A110" s="50"/>
      <c r="B110" s="50"/>
      <c r="C110" s="50"/>
      <c r="D110" s="79"/>
      <c r="E110" s="80"/>
      <c r="F110" s="183"/>
      <c r="G110" s="291"/>
      <c r="H110" s="257"/>
      <c r="I110" s="291"/>
      <c r="J110" s="2"/>
      <c r="K110" s="2"/>
    </row>
    <row r="111" spans="1:11" x14ac:dyDescent="0.3">
      <c r="A111" s="50"/>
      <c r="B111" s="50"/>
      <c r="C111" s="50"/>
      <c r="D111" s="79"/>
      <c r="E111" s="80"/>
      <c r="F111" s="183"/>
      <c r="G111" s="291"/>
      <c r="H111" s="257"/>
      <c r="I111" s="291"/>
      <c r="J111" s="2"/>
      <c r="K111" s="2"/>
    </row>
    <row r="112" spans="1:11" x14ac:dyDescent="0.3">
      <c r="A112" s="50"/>
      <c r="B112" s="50"/>
      <c r="C112" s="50"/>
      <c r="D112" s="79"/>
      <c r="E112" s="80"/>
      <c r="F112" s="183"/>
      <c r="G112" s="291"/>
      <c r="H112" s="257"/>
      <c r="I112" s="291"/>
      <c r="J112" s="2"/>
      <c r="K112" s="2"/>
    </row>
    <row r="113" spans="1:11" x14ac:dyDescent="0.3">
      <c r="A113" s="50"/>
      <c r="B113" s="50"/>
      <c r="C113" s="50"/>
      <c r="D113" s="79"/>
      <c r="E113" s="80"/>
      <c r="F113" s="183"/>
      <c r="G113" s="291"/>
      <c r="H113" s="257"/>
      <c r="I113" s="291"/>
      <c r="J113" s="2"/>
      <c r="K113" s="2"/>
    </row>
    <row r="114" spans="1:11" x14ac:dyDescent="0.3">
      <c r="A114" s="50"/>
      <c r="B114" s="50"/>
      <c r="C114" s="50"/>
      <c r="D114" s="79"/>
      <c r="E114" s="80"/>
      <c r="F114" s="183"/>
      <c r="G114" s="291"/>
      <c r="H114" s="257"/>
      <c r="I114" s="291"/>
      <c r="J114" s="2"/>
      <c r="K114" s="2"/>
    </row>
    <row r="115" spans="1:11" x14ac:dyDescent="0.3">
      <c r="A115" s="50"/>
      <c r="B115" s="50"/>
      <c r="C115" s="50"/>
      <c r="D115" s="79"/>
      <c r="E115" s="82"/>
      <c r="F115" s="183"/>
      <c r="G115" s="291"/>
      <c r="H115" s="257"/>
      <c r="I115" s="291"/>
      <c r="J115" s="2"/>
      <c r="K115" s="2"/>
    </row>
    <row r="116" spans="1:11" x14ac:dyDescent="0.3">
      <c r="A116" s="50"/>
      <c r="B116" s="50"/>
      <c r="C116" s="50"/>
      <c r="D116" s="79"/>
      <c r="E116" s="82"/>
      <c r="F116" s="183"/>
      <c r="G116" s="291"/>
      <c r="H116" s="257"/>
      <c r="I116" s="291"/>
      <c r="J116" s="2"/>
      <c r="K116" s="2"/>
    </row>
    <row r="117" spans="1:11" x14ac:dyDescent="0.3">
      <c r="A117" s="404" t="s">
        <v>588</v>
      </c>
      <c r="B117" s="405"/>
      <c r="C117" s="401"/>
      <c r="D117" s="402"/>
      <c r="E117" s="406"/>
      <c r="F117" s="398">
        <f>SUM(F106:F116)</f>
        <v>54075</v>
      </c>
      <c r="G117" s="399">
        <f>SUM(G106:G116)</f>
        <v>14578</v>
      </c>
      <c r="H117" s="400">
        <f>SUM(H106:H116)</f>
        <v>55880</v>
      </c>
      <c r="I117" s="399">
        <f>SUM(I106:I116)</f>
        <v>14756</v>
      </c>
      <c r="J117" s="2"/>
      <c r="K117" s="2"/>
    </row>
    <row r="118" spans="1:11" x14ac:dyDescent="0.3">
      <c r="A118" s="696" t="s">
        <v>208</v>
      </c>
      <c r="B118" s="697"/>
      <c r="C118" s="697"/>
      <c r="D118" s="697"/>
      <c r="E118" s="697"/>
      <c r="F118" s="697"/>
      <c r="G118" s="697"/>
      <c r="H118" s="697"/>
      <c r="I118" s="698"/>
      <c r="J118" s="2"/>
      <c r="K118" s="2"/>
    </row>
    <row r="119" spans="1:11" hidden="1" x14ac:dyDescent="0.3">
      <c r="A119" s="50"/>
      <c r="B119" s="50"/>
      <c r="C119" s="50"/>
      <c r="D119" s="79"/>
      <c r="E119" s="82"/>
      <c r="F119" s="183"/>
      <c r="G119" s="291"/>
      <c r="H119" s="257"/>
      <c r="I119" s="291"/>
      <c r="J119" s="2"/>
      <c r="K119" s="2"/>
    </row>
    <row r="120" spans="1:11" x14ac:dyDescent="0.3">
      <c r="A120" s="50"/>
      <c r="B120" s="50"/>
      <c r="C120" s="50"/>
      <c r="D120" s="79"/>
      <c r="E120" s="82"/>
      <c r="F120" s="183"/>
      <c r="G120" s="291"/>
      <c r="H120" s="257"/>
      <c r="I120" s="291"/>
      <c r="J120" s="2"/>
      <c r="K120" s="2"/>
    </row>
    <row r="121" spans="1:11" x14ac:dyDescent="0.3">
      <c r="A121" s="50"/>
      <c r="B121" s="50"/>
      <c r="C121" s="50"/>
      <c r="D121" s="79"/>
      <c r="E121" s="82"/>
      <c r="F121" s="183"/>
      <c r="G121" s="291"/>
      <c r="H121" s="257"/>
      <c r="I121" s="291"/>
      <c r="J121" s="2"/>
      <c r="K121" s="2"/>
    </row>
    <row r="122" spans="1:11" x14ac:dyDescent="0.3">
      <c r="A122" s="50"/>
      <c r="B122" s="50"/>
      <c r="C122" s="50"/>
      <c r="D122" s="79"/>
      <c r="E122" s="82"/>
      <c r="F122" s="183"/>
      <c r="G122" s="291"/>
      <c r="H122" s="257"/>
      <c r="I122" s="291"/>
      <c r="J122" s="2"/>
      <c r="K122" s="2"/>
    </row>
    <row r="123" spans="1:11" x14ac:dyDescent="0.3">
      <c r="A123" s="50"/>
      <c r="B123" s="50"/>
      <c r="C123" s="50"/>
      <c r="D123" s="79"/>
      <c r="E123" s="82"/>
      <c r="F123" s="183"/>
      <c r="G123" s="291"/>
      <c r="H123" s="257"/>
      <c r="I123" s="291"/>
      <c r="J123" s="2"/>
      <c r="K123" s="2"/>
    </row>
    <row r="124" spans="1:11" x14ac:dyDescent="0.3">
      <c r="A124" s="50"/>
      <c r="B124" s="50"/>
      <c r="C124" s="50"/>
      <c r="D124" s="79"/>
      <c r="E124" s="82"/>
      <c r="F124" s="183"/>
      <c r="G124" s="291"/>
      <c r="H124" s="257"/>
      <c r="I124" s="291"/>
      <c r="J124" s="2"/>
      <c r="K124" s="2"/>
    </row>
    <row r="125" spans="1:11" x14ac:dyDescent="0.3">
      <c r="A125" s="50"/>
      <c r="B125" s="50"/>
      <c r="C125" s="50"/>
      <c r="D125" s="79"/>
      <c r="E125" s="82"/>
      <c r="F125" s="183"/>
      <c r="G125" s="291"/>
      <c r="H125" s="257"/>
      <c r="I125" s="291"/>
      <c r="J125" s="2"/>
      <c r="K125" s="2"/>
    </row>
    <row r="126" spans="1:11" x14ac:dyDescent="0.3">
      <c r="A126" s="50"/>
      <c r="B126" s="50"/>
      <c r="C126" s="50"/>
      <c r="D126" s="79"/>
      <c r="E126" s="82"/>
      <c r="F126" s="183"/>
      <c r="G126" s="291"/>
      <c r="H126" s="257"/>
      <c r="I126" s="291"/>
      <c r="J126" s="2"/>
      <c r="K126" s="2"/>
    </row>
    <row r="127" spans="1:11" x14ac:dyDescent="0.3">
      <c r="A127" s="50"/>
      <c r="B127" s="50"/>
      <c r="C127" s="50"/>
      <c r="D127" s="79"/>
      <c r="E127" s="80"/>
      <c r="F127" s="183"/>
      <c r="G127" s="291"/>
      <c r="H127" s="257"/>
      <c r="I127" s="291"/>
      <c r="J127" s="2"/>
      <c r="K127" s="2"/>
    </row>
    <row r="128" spans="1:11" x14ac:dyDescent="0.3">
      <c r="A128" s="394" t="s">
        <v>589</v>
      </c>
      <c r="B128" s="401"/>
      <c r="C128" s="401"/>
      <c r="D128" s="402"/>
      <c r="E128" s="406"/>
      <c r="F128" s="398">
        <f>SUM(F119:F127)</f>
        <v>0</v>
      </c>
      <c r="G128" s="399">
        <f>SUM(G119:G127)</f>
        <v>0</v>
      </c>
      <c r="H128" s="400">
        <f>SUM(H119:H127)</f>
        <v>0</v>
      </c>
      <c r="I128" s="399">
        <f>SUM(I119:I127)</f>
        <v>0</v>
      </c>
      <c r="J128" s="2"/>
      <c r="K128" s="2"/>
    </row>
    <row r="129" spans="1:11" x14ac:dyDescent="0.3">
      <c r="A129" s="696" t="s">
        <v>209</v>
      </c>
      <c r="B129" s="697"/>
      <c r="C129" s="697"/>
      <c r="D129" s="697"/>
      <c r="E129" s="697"/>
      <c r="F129" s="697"/>
      <c r="G129" s="697"/>
      <c r="H129" s="697"/>
      <c r="I129" s="698"/>
      <c r="J129" s="2"/>
      <c r="K129" s="2"/>
    </row>
    <row r="130" spans="1:11" hidden="1" x14ac:dyDescent="0.3">
      <c r="A130" s="50"/>
      <c r="B130" s="50"/>
      <c r="C130" s="50"/>
      <c r="D130" s="79"/>
      <c r="E130" s="82"/>
      <c r="F130" s="183"/>
      <c r="G130" s="291"/>
      <c r="H130" s="257"/>
      <c r="I130" s="291"/>
      <c r="J130" s="2"/>
      <c r="K130" s="2"/>
    </row>
    <row r="131" spans="1:11" x14ac:dyDescent="0.3">
      <c r="A131" s="50" t="s">
        <v>766</v>
      </c>
      <c r="B131" s="50" t="s">
        <v>724</v>
      </c>
      <c r="C131" s="50" t="s">
        <v>767</v>
      </c>
      <c r="D131" s="79">
        <v>0.5</v>
      </c>
      <c r="E131" s="80">
        <v>2</v>
      </c>
      <c r="F131" s="183">
        <v>18454</v>
      </c>
      <c r="G131" s="291">
        <v>17661</v>
      </c>
      <c r="H131" s="257">
        <v>19421</v>
      </c>
      <c r="I131" s="291">
        <v>17957</v>
      </c>
      <c r="J131" s="2"/>
      <c r="K131" s="2"/>
    </row>
    <row r="132" spans="1:11" x14ac:dyDescent="0.3">
      <c r="A132" s="50"/>
      <c r="B132" s="50"/>
      <c r="C132" s="50"/>
      <c r="D132" s="79"/>
      <c r="E132" s="80"/>
      <c r="F132" s="183"/>
      <c r="G132" s="291"/>
      <c r="H132" s="257"/>
      <c r="I132" s="291"/>
      <c r="J132" s="2"/>
      <c r="K132" s="2"/>
    </row>
    <row r="133" spans="1:11" x14ac:dyDescent="0.3">
      <c r="A133" s="50"/>
      <c r="B133" s="50"/>
      <c r="C133" s="50"/>
      <c r="D133" s="79"/>
      <c r="E133" s="80"/>
      <c r="F133" s="183"/>
      <c r="G133" s="291"/>
      <c r="H133" s="257"/>
      <c r="I133" s="291"/>
      <c r="J133" s="2"/>
      <c r="K133" s="2"/>
    </row>
    <row r="134" spans="1:11" x14ac:dyDescent="0.3">
      <c r="A134" s="50"/>
      <c r="B134" s="50"/>
      <c r="C134" s="50"/>
      <c r="D134" s="79"/>
      <c r="E134" s="80"/>
      <c r="F134" s="183"/>
      <c r="G134" s="291"/>
      <c r="H134" s="257"/>
      <c r="I134" s="291"/>
      <c r="J134" s="2"/>
      <c r="K134" s="2"/>
    </row>
    <row r="135" spans="1:11" x14ac:dyDescent="0.3">
      <c r="A135" s="50"/>
      <c r="B135" s="50"/>
      <c r="C135" s="50"/>
      <c r="D135" s="79"/>
      <c r="E135" s="80"/>
      <c r="F135" s="183"/>
      <c r="G135" s="291"/>
      <c r="H135" s="257"/>
      <c r="I135" s="291"/>
      <c r="J135" s="2"/>
      <c r="K135" s="2"/>
    </row>
    <row r="136" spans="1:11" x14ac:dyDescent="0.3">
      <c r="A136" s="50"/>
      <c r="B136" s="50"/>
      <c r="C136" s="50"/>
      <c r="D136" s="79"/>
      <c r="E136" s="82"/>
      <c r="F136" s="183"/>
      <c r="G136" s="291"/>
      <c r="H136" s="257"/>
      <c r="I136" s="291"/>
      <c r="J136" s="2"/>
      <c r="K136" s="2"/>
    </row>
    <row r="137" spans="1:11" x14ac:dyDescent="0.3">
      <c r="A137" s="407" t="s">
        <v>590</v>
      </c>
      <c r="B137" s="405"/>
      <c r="C137" s="401"/>
      <c r="D137" s="402"/>
      <c r="E137" s="408"/>
      <c r="F137" s="398">
        <f>SUM(F130:F136)</f>
        <v>18454</v>
      </c>
      <c r="G137" s="399">
        <f>SUM(G130:G136)</f>
        <v>17661</v>
      </c>
      <c r="H137" s="400">
        <f>SUM(H130:H136)</f>
        <v>19421</v>
      </c>
      <c r="I137" s="399">
        <f>SUM(I130:I136)</f>
        <v>17957</v>
      </c>
      <c r="J137" s="2"/>
      <c r="K137" s="2"/>
    </row>
    <row r="138" spans="1:11" x14ac:dyDescent="0.3">
      <c r="A138" s="696" t="s">
        <v>210</v>
      </c>
      <c r="B138" s="697"/>
      <c r="C138" s="697"/>
      <c r="D138" s="697"/>
      <c r="E138" s="697"/>
      <c r="F138" s="697"/>
      <c r="G138" s="697"/>
      <c r="H138" s="697"/>
      <c r="I138" s="698"/>
      <c r="J138" s="2"/>
      <c r="K138" s="2"/>
    </row>
    <row r="139" spans="1:11" hidden="1" x14ac:dyDescent="0.3">
      <c r="A139" s="50"/>
      <c r="B139" s="50"/>
      <c r="C139" s="50"/>
      <c r="D139" s="79"/>
      <c r="E139" s="80"/>
      <c r="F139" s="183"/>
      <c r="G139" s="291"/>
      <c r="H139" s="257"/>
      <c r="I139" s="291"/>
      <c r="J139" s="2"/>
      <c r="K139" s="2"/>
    </row>
    <row r="140" spans="1:11" x14ac:dyDescent="0.3">
      <c r="A140" s="50"/>
      <c r="B140" s="50"/>
      <c r="C140" s="50"/>
      <c r="D140" s="79"/>
      <c r="E140" s="80"/>
      <c r="F140" s="183"/>
      <c r="G140" s="291"/>
      <c r="H140" s="257"/>
      <c r="I140" s="291"/>
      <c r="J140" s="2"/>
      <c r="K140" s="2"/>
    </row>
    <row r="141" spans="1:11" x14ac:dyDescent="0.3">
      <c r="A141" s="50"/>
      <c r="B141" s="50"/>
      <c r="C141" s="50"/>
      <c r="D141" s="79"/>
      <c r="E141" s="80"/>
      <c r="F141" s="183"/>
      <c r="G141" s="291"/>
      <c r="H141" s="257"/>
      <c r="I141" s="291"/>
      <c r="J141" s="2"/>
      <c r="K141" s="2"/>
    </row>
    <row r="142" spans="1:11" x14ac:dyDescent="0.3">
      <c r="A142" s="407" t="s">
        <v>591</v>
      </c>
      <c r="B142" s="401"/>
      <c r="C142" s="401"/>
      <c r="D142" s="402"/>
      <c r="E142" s="406"/>
      <c r="F142" s="398">
        <f>SUM(F139:F141)</f>
        <v>0</v>
      </c>
      <c r="G142" s="399">
        <f>SUM(G139:G141)</f>
        <v>0</v>
      </c>
      <c r="H142" s="400">
        <f>SUM(H139:H141)</f>
        <v>0</v>
      </c>
      <c r="I142" s="399">
        <f>SUM(I139:I141)</f>
        <v>0</v>
      </c>
      <c r="J142" s="2"/>
      <c r="K142" s="2"/>
    </row>
    <row r="143" spans="1:11" x14ac:dyDescent="0.3">
      <c r="A143" s="696" t="s">
        <v>211</v>
      </c>
      <c r="B143" s="697"/>
      <c r="C143" s="697"/>
      <c r="D143" s="697"/>
      <c r="E143" s="697"/>
      <c r="F143" s="697"/>
      <c r="G143" s="697"/>
      <c r="H143" s="697"/>
      <c r="I143" s="698"/>
      <c r="J143" s="2"/>
      <c r="K143" s="2"/>
    </row>
    <row r="144" spans="1:11" hidden="1" x14ac:dyDescent="0.3">
      <c r="A144" s="50"/>
      <c r="B144" s="50"/>
      <c r="C144" s="50"/>
      <c r="D144" s="79"/>
      <c r="E144" s="82"/>
      <c r="F144" s="183"/>
      <c r="G144" s="291"/>
      <c r="H144" s="257"/>
      <c r="I144" s="291"/>
      <c r="J144" s="2"/>
      <c r="K144" s="2"/>
    </row>
    <row r="145" spans="1:11" x14ac:dyDescent="0.3">
      <c r="A145" s="50" t="s">
        <v>768</v>
      </c>
      <c r="B145" s="50" t="s">
        <v>724</v>
      </c>
      <c r="C145" s="50" t="s">
        <v>769</v>
      </c>
      <c r="D145" s="79">
        <v>1</v>
      </c>
      <c r="E145" s="82">
        <v>11</v>
      </c>
      <c r="F145" s="183">
        <v>41190</v>
      </c>
      <c r="G145" s="291">
        <v>25628</v>
      </c>
      <c r="H145" s="257">
        <v>41941</v>
      </c>
      <c r="I145" s="291">
        <v>26004</v>
      </c>
      <c r="J145" s="2"/>
      <c r="K145" s="2"/>
    </row>
    <row r="146" spans="1:11" x14ac:dyDescent="0.3">
      <c r="A146" s="50" t="s">
        <v>801</v>
      </c>
      <c r="B146" s="50" t="s">
        <v>724</v>
      </c>
      <c r="C146" s="50" t="s">
        <v>802</v>
      </c>
      <c r="D146" s="79">
        <v>1</v>
      </c>
      <c r="E146" s="82">
        <v>2</v>
      </c>
      <c r="F146" s="183">
        <v>27424</v>
      </c>
      <c r="G146" s="291">
        <v>25980</v>
      </c>
      <c r="H146" s="257">
        <v>27924</v>
      </c>
      <c r="I146" s="291">
        <v>26240</v>
      </c>
      <c r="J146" s="2"/>
      <c r="K146" s="2"/>
    </row>
    <row r="147" spans="1:11" x14ac:dyDescent="0.3">
      <c r="A147" s="50" t="s">
        <v>770</v>
      </c>
      <c r="B147" s="50" t="s">
        <v>724</v>
      </c>
      <c r="C147" s="50" t="s">
        <v>211</v>
      </c>
      <c r="D147" s="79">
        <v>1</v>
      </c>
      <c r="E147" s="82">
        <v>6</v>
      </c>
      <c r="F147" s="183">
        <v>35376</v>
      </c>
      <c r="G147" s="291">
        <v>24404</v>
      </c>
      <c r="H147" s="257">
        <v>36909</v>
      </c>
      <c r="I147" s="291">
        <v>24942</v>
      </c>
      <c r="J147" s="2"/>
      <c r="K147" s="2"/>
    </row>
    <row r="148" spans="1:11" x14ac:dyDescent="0.3">
      <c r="A148" s="407" t="s">
        <v>592</v>
      </c>
      <c r="B148" s="401"/>
      <c r="C148" s="401"/>
      <c r="D148" s="402"/>
      <c r="E148" s="406"/>
      <c r="F148" s="398">
        <f>SUM(F144:F147)</f>
        <v>103990</v>
      </c>
      <c r="G148" s="399">
        <f>SUM(G144:G147)</f>
        <v>76012</v>
      </c>
      <c r="H148" s="400">
        <f>SUM(H144:H147)</f>
        <v>106774</v>
      </c>
      <c r="I148" s="399">
        <f>SUM(I144:I147)</f>
        <v>77186</v>
      </c>
      <c r="J148" s="2"/>
      <c r="K148" s="2"/>
    </row>
    <row r="149" spans="1:11" x14ac:dyDescent="0.3">
      <c r="A149" s="696" t="s">
        <v>212</v>
      </c>
      <c r="B149" s="697"/>
      <c r="C149" s="697"/>
      <c r="D149" s="697"/>
      <c r="E149" s="697"/>
      <c r="F149" s="697"/>
      <c r="G149" s="697"/>
      <c r="H149" s="697"/>
      <c r="I149" s="698"/>
      <c r="J149" s="2"/>
      <c r="K149" s="2"/>
    </row>
    <row r="150" spans="1:11" hidden="1" x14ac:dyDescent="0.3">
      <c r="A150" s="50"/>
      <c r="B150" s="50"/>
      <c r="C150" s="50"/>
      <c r="D150" s="79"/>
      <c r="E150" s="82"/>
      <c r="F150" s="183"/>
      <c r="G150" s="291"/>
      <c r="H150" s="257"/>
      <c r="I150" s="291"/>
      <c r="J150" s="2"/>
      <c r="K150" s="2"/>
    </row>
    <row r="151" spans="1:11" x14ac:dyDescent="0.3">
      <c r="A151" s="50"/>
      <c r="B151" s="50"/>
      <c r="C151" s="50"/>
      <c r="D151" s="79"/>
      <c r="E151" s="82"/>
      <c r="F151" s="183"/>
      <c r="G151" s="291"/>
      <c r="H151" s="257"/>
      <c r="I151" s="291"/>
      <c r="J151" s="2"/>
      <c r="K151" s="2"/>
    </row>
    <row r="152" spans="1:11" x14ac:dyDescent="0.3">
      <c r="A152" s="50"/>
      <c r="B152" s="50"/>
      <c r="C152" s="50"/>
      <c r="D152" s="79"/>
      <c r="E152" s="82"/>
      <c r="F152" s="183"/>
      <c r="G152" s="291"/>
      <c r="H152" s="257"/>
      <c r="I152" s="291"/>
      <c r="J152" s="2"/>
      <c r="K152" s="2"/>
    </row>
    <row r="153" spans="1:11" x14ac:dyDescent="0.3">
      <c r="A153" s="407" t="s">
        <v>593</v>
      </c>
      <c r="B153" s="401"/>
      <c r="C153" s="401"/>
      <c r="D153" s="402"/>
      <c r="E153" s="408"/>
      <c r="F153" s="398">
        <f>SUM(F150:F152)</f>
        <v>0</v>
      </c>
      <c r="G153" s="399">
        <f>SUM(G150:G152)</f>
        <v>0</v>
      </c>
      <c r="H153" s="400">
        <f>SUM(H150:H152)</f>
        <v>0</v>
      </c>
      <c r="I153" s="399">
        <f>SUM(I150:I152)</f>
        <v>0</v>
      </c>
      <c r="J153" s="2"/>
      <c r="K153" s="2"/>
    </row>
    <row r="154" spans="1:11" x14ac:dyDescent="0.3">
      <c r="A154" s="696" t="s">
        <v>213</v>
      </c>
      <c r="B154" s="697"/>
      <c r="C154" s="697"/>
      <c r="D154" s="697"/>
      <c r="E154" s="697"/>
      <c r="F154" s="697"/>
      <c r="G154" s="697"/>
      <c r="H154" s="697"/>
      <c r="I154" s="698"/>
      <c r="J154" s="2"/>
      <c r="K154" s="2"/>
    </row>
    <row r="155" spans="1:11" hidden="1" x14ac:dyDescent="0.3">
      <c r="A155" s="50"/>
      <c r="B155" s="50"/>
      <c r="C155" s="50"/>
      <c r="D155" s="79"/>
      <c r="E155" s="82"/>
      <c r="F155" s="183"/>
      <c r="G155" s="291"/>
      <c r="H155" s="257"/>
      <c r="I155" s="291"/>
      <c r="J155" s="2"/>
      <c r="K155" s="2"/>
    </row>
    <row r="156" spans="1:11" x14ac:dyDescent="0.3">
      <c r="A156" s="50" t="s">
        <v>741</v>
      </c>
      <c r="B156" s="50" t="s">
        <v>724</v>
      </c>
      <c r="C156" s="50" t="s">
        <v>805</v>
      </c>
      <c r="D156" s="79">
        <v>1</v>
      </c>
      <c r="E156" s="177">
        <v>5</v>
      </c>
      <c r="F156" s="183">
        <v>59144</v>
      </c>
      <c r="G156" s="291">
        <v>16281</v>
      </c>
      <c r="H156" s="257">
        <v>61172</v>
      </c>
      <c r="I156" s="291">
        <v>16505</v>
      </c>
      <c r="J156" s="2"/>
      <c r="K156" s="2"/>
    </row>
    <row r="157" spans="1:11" x14ac:dyDescent="0.3">
      <c r="A157" s="50"/>
      <c r="B157" s="50"/>
      <c r="C157" s="50"/>
      <c r="D157" s="79"/>
      <c r="E157" s="82"/>
      <c r="F157" s="183"/>
      <c r="G157" s="291"/>
      <c r="H157" s="257"/>
      <c r="I157" s="291"/>
      <c r="J157" s="2"/>
      <c r="K157" s="2"/>
    </row>
    <row r="158" spans="1:11" x14ac:dyDescent="0.3">
      <c r="A158" s="50"/>
      <c r="B158" s="50"/>
      <c r="C158" s="50"/>
      <c r="D158" s="79"/>
      <c r="E158" s="82"/>
      <c r="F158" s="183"/>
      <c r="G158" s="291"/>
      <c r="H158" s="257"/>
      <c r="I158" s="291"/>
      <c r="J158" s="2"/>
      <c r="K158" s="2"/>
    </row>
    <row r="159" spans="1:11" x14ac:dyDescent="0.3">
      <c r="A159" s="407" t="s">
        <v>594</v>
      </c>
      <c r="B159" s="401"/>
      <c r="C159" s="401"/>
      <c r="D159" s="402"/>
      <c r="E159" s="408"/>
      <c r="F159" s="398">
        <f>SUM(F155:F158)</f>
        <v>59144</v>
      </c>
      <c r="G159" s="399">
        <f>SUM(G155:G158)</f>
        <v>16281</v>
      </c>
      <c r="H159" s="400">
        <f>SUM(H155:H158)</f>
        <v>61172</v>
      </c>
      <c r="I159" s="399">
        <f>SUM(I155:I158)</f>
        <v>16505</v>
      </c>
      <c r="J159" s="2"/>
      <c r="K159" s="2"/>
    </row>
    <row r="160" spans="1:11" x14ac:dyDescent="0.3">
      <c r="A160" s="696" t="s">
        <v>214</v>
      </c>
      <c r="B160" s="697"/>
      <c r="C160" s="697"/>
      <c r="D160" s="697"/>
      <c r="E160" s="697"/>
      <c r="F160" s="697"/>
      <c r="G160" s="697"/>
      <c r="H160" s="697"/>
      <c r="I160" s="698"/>
      <c r="J160" s="2"/>
      <c r="K160" s="2"/>
    </row>
    <row r="161" spans="1:11" hidden="1" x14ac:dyDescent="0.3">
      <c r="A161" s="50"/>
      <c r="B161" s="50"/>
      <c r="C161" s="50"/>
      <c r="D161" s="79"/>
      <c r="E161" s="82"/>
      <c r="F161" s="183"/>
      <c r="G161" s="291"/>
      <c r="H161" s="257"/>
      <c r="I161" s="291"/>
      <c r="J161" s="2"/>
      <c r="K161" s="2"/>
    </row>
    <row r="162" spans="1:11" ht="12.65" customHeight="1" x14ac:dyDescent="0.3">
      <c r="A162" s="50" t="s">
        <v>776</v>
      </c>
      <c r="B162" s="50" t="s">
        <v>724</v>
      </c>
      <c r="C162" s="50" t="s">
        <v>806</v>
      </c>
      <c r="D162" s="79">
        <v>1</v>
      </c>
      <c r="E162" s="177">
        <v>16</v>
      </c>
      <c r="F162" s="183">
        <v>78848</v>
      </c>
      <c r="G162" s="291">
        <v>2100</v>
      </c>
      <c r="H162" s="257">
        <v>83122</v>
      </c>
      <c r="I162" s="291">
        <v>2100</v>
      </c>
      <c r="J162" s="2"/>
      <c r="K162" s="2"/>
    </row>
    <row r="163" spans="1:11" x14ac:dyDescent="0.3">
      <c r="A163" s="50"/>
      <c r="B163" s="50"/>
      <c r="C163" s="50"/>
      <c r="D163" s="79"/>
      <c r="E163" s="82"/>
      <c r="F163" s="183"/>
      <c r="G163" s="291"/>
      <c r="H163" s="257"/>
      <c r="I163" s="291"/>
      <c r="J163" s="2"/>
      <c r="K163" s="2"/>
    </row>
    <row r="164" spans="1:11" x14ac:dyDescent="0.3">
      <c r="A164" s="50"/>
      <c r="B164" s="50"/>
      <c r="C164" s="50"/>
      <c r="D164" s="79"/>
      <c r="E164" s="82"/>
      <c r="F164" s="183"/>
      <c r="G164" s="291"/>
      <c r="H164" s="257"/>
      <c r="I164" s="291"/>
      <c r="J164" s="2"/>
      <c r="K164" s="2"/>
    </row>
    <row r="165" spans="1:11" x14ac:dyDescent="0.3">
      <c r="A165" s="50"/>
      <c r="B165" s="50"/>
      <c r="C165" s="50"/>
      <c r="D165" s="79"/>
      <c r="E165" s="82"/>
      <c r="F165" s="183"/>
      <c r="G165" s="291"/>
      <c r="H165" s="257"/>
      <c r="I165" s="291"/>
      <c r="J165" s="2"/>
      <c r="K165" s="2"/>
    </row>
    <row r="166" spans="1:11" x14ac:dyDescent="0.3">
      <c r="A166" s="50"/>
      <c r="B166" s="50"/>
      <c r="C166" s="50"/>
      <c r="D166" s="79"/>
      <c r="E166" s="82"/>
      <c r="F166" s="183"/>
      <c r="G166" s="291"/>
      <c r="H166" s="257"/>
      <c r="I166" s="291"/>
      <c r="J166" s="2"/>
      <c r="K166" s="2"/>
    </row>
    <row r="167" spans="1:11" x14ac:dyDescent="0.3">
      <c r="A167" s="50"/>
      <c r="B167" s="50"/>
      <c r="C167" s="50"/>
      <c r="D167" s="79"/>
      <c r="E167" s="82"/>
      <c r="F167" s="183"/>
      <c r="G167" s="291"/>
      <c r="H167" s="257"/>
      <c r="I167" s="291"/>
      <c r="J167" s="2"/>
      <c r="K167" s="2"/>
    </row>
    <row r="168" spans="1:11" x14ac:dyDescent="0.3">
      <c r="A168" s="50"/>
      <c r="B168" s="50"/>
      <c r="C168" s="50"/>
      <c r="D168" s="79"/>
      <c r="E168" s="82"/>
      <c r="F168" s="183"/>
      <c r="G168" s="291"/>
      <c r="H168" s="257"/>
      <c r="I168" s="291"/>
      <c r="J168" s="2"/>
      <c r="K168" s="2"/>
    </row>
    <row r="169" spans="1:11" x14ac:dyDescent="0.3">
      <c r="A169" s="50"/>
      <c r="B169" s="50"/>
      <c r="C169" s="50"/>
      <c r="D169" s="79"/>
      <c r="E169" s="82"/>
      <c r="F169" s="183"/>
      <c r="G169" s="291"/>
      <c r="H169" s="257"/>
      <c r="I169" s="291"/>
      <c r="J169" s="2"/>
      <c r="K169" s="2"/>
    </row>
    <row r="170" spans="1:11" x14ac:dyDescent="0.3">
      <c r="A170" s="50"/>
      <c r="B170" s="50"/>
      <c r="C170" s="50"/>
      <c r="D170" s="79"/>
      <c r="E170" s="82"/>
      <c r="F170" s="183"/>
      <c r="G170" s="291"/>
      <c r="H170" s="257"/>
      <c r="I170" s="291"/>
      <c r="J170" s="2"/>
      <c r="K170" s="2"/>
    </row>
    <row r="171" spans="1:11" x14ac:dyDescent="0.3">
      <c r="A171" s="50"/>
      <c r="B171" s="50"/>
      <c r="C171" s="50"/>
      <c r="D171" s="79"/>
      <c r="E171" s="82"/>
      <c r="F171" s="183"/>
      <c r="G171" s="291"/>
      <c r="H171" s="257"/>
      <c r="I171" s="291"/>
      <c r="J171" s="2"/>
      <c r="K171" s="2"/>
    </row>
    <row r="172" spans="1:11" x14ac:dyDescent="0.3">
      <c r="A172" s="407" t="s">
        <v>595</v>
      </c>
      <c r="B172" s="401"/>
      <c r="C172" s="401"/>
      <c r="D172" s="402"/>
      <c r="E172" s="408"/>
      <c r="F172" s="398">
        <f>SUM(F161:F171)</f>
        <v>78848</v>
      </c>
      <c r="G172" s="399">
        <f>SUM(G161:G171)</f>
        <v>2100</v>
      </c>
      <c r="H172" s="400">
        <f>SUM(H161:H171)</f>
        <v>83122</v>
      </c>
      <c r="I172" s="399">
        <f>SUM(I161:I171)</f>
        <v>2100</v>
      </c>
      <c r="J172" s="2"/>
      <c r="K172" s="2"/>
    </row>
    <row r="173" spans="1:11" x14ac:dyDescent="0.3">
      <c r="A173" s="411" t="s">
        <v>596</v>
      </c>
      <c r="F173" s="71">
        <f>SUM(F52,F63,F95,F104,F117,F128,F137,F142,F148,F153,F159,F172)</f>
        <v>1209757</v>
      </c>
      <c r="G173" s="71">
        <f>SUM(G52,G63,G95,G104,G117,G128,G137,G142,G148,G153,G159,G172)</f>
        <v>365666</v>
      </c>
      <c r="H173" s="71">
        <f>SUM(H52,H63,H95,H104,H117,H128,H137,H142,H148,H153,H159,H172)</f>
        <v>1216010</v>
      </c>
      <c r="I173" s="71">
        <f>SUM(I52,I63,I95,I104,I117,I128,I137,I142,I148,I153,I159,I172)</f>
        <v>387440</v>
      </c>
      <c r="J173" s="2"/>
      <c r="K173" s="2"/>
    </row>
  </sheetData>
  <sheetProtection selectLockedCells="1" selectUnlockedCells="1"/>
  <mergeCells count="17">
    <mergeCell ref="J3:K3"/>
    <mergeCell ref="A1:I1"/>
    <mergeCell ref="A18:D18"/>
    <mergeCell ref="A64:I64"/>
    <mergeCell ref="A23:I23"/>
    <mergeCell ref="B3:G3"/>
    <mergeCell ref="H3:I3"/>
    <mergeCell ref="A149:I149"/>
    <mergeCell ref="A154:I154"/>
    <mergeCell ref="A160:I160"/>
    <mergeCell ref="A53:I53"/>
    <mergeCell ref="A118:I118"/>
    <mergeCell ref="A129:I129"/>
    <mergeCell ref="A138:I138"/>
    <mergeCell ref="A143:I143"/>
    <mergeCell ref="A96:I96"/>
    <mergeCell ref="A105:I105"/>
  </mergeCells>
  <phoneticPr fontId="0" type="noConversion"/>
  <dataValidations count="2">
    <dataValidation type="list" allowBlank="1" showInputMessage="1" showErrorMessage="1" sqref="E19" xr:uid="{00000000-0002-0000-0500-000000000000}">
      <formula1>#REF!</formula1>
    </dataValidation>
    <dataValidation type="list" allowBlank="1" showInputMessage="1" showErrorMessage="1" sqref="E18" xr:uid="{00000000-0002-0000-0500-000001000000}">
      <formula1>$A$15:$A$17</formula1>
    </dataValidation>
  </dataValidations>
  <pageMargins left="0.5" right="0.5" top="0.5" bottom="0.75" header="0.5" footer="0.5"/>
  <pageSetup scale="53" fitToHeight="0" orientation="portrait" blackAndWhite="1" r:id="rId1"/>
  <headerFooter alignWithMargins="0">
    <oddFooter>&amp;L&amp;8AEE&amp;CLast modified on &amp;D, &amp;T&amp;R 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T62"/>
  <sheetViews>
    <sheetView showGridLines="0" topLeftCell="A2" zoomScale="90" zoomScaleNormal="90" zoomScaleSheetLayoutView="80" zoomScalePageLayoutView="90" workbookViewId="0">
      <pane ySplit="18" topLeftCell="A20" activePane="bottomLeft" state="frozen"/>
      <selection activeCell="D46" sqref="D46"/>
      <selection pane="bottomLeft" activeCell="E22" sqref="E22"/>
    </sheetView>
  </sheetViews>
  <sheetFormatPr defaultColWidth="9.1796875" defaultRowHeight="12.5" x14ac:dyDescent="0.25"/>
  <cols>
    <col min="1" max="1" width="4.7265625" style="120" customWidth="1"/>
    <col min="2" max="2" width="50.7265625" style="120" customWidth="1"/>
    <col min="3" max="3" width="1.7265625" style="28" customWidth="1"/>
    <col min="4" max="4" width="19.7265625" style="120" customWidth="1"/>
    <col min="5" max="5" width="14.7265625" style="122" customWidth="1"/>
    <col min="6" max="7" width="14.7265625" style="120" customWidth="1"/>
    <col min="8" max="17" width="9.1796875" style="120"/>
    <col min="18" max="19" width="9.1796875" style="148"/>
    <col min="20" max="16384" width="9.1796875" style="120"/>
  </cols>
  <sheetData>
    <row r="1" spans="1:20" ht="23" x14ac:dyDescent="0.5">
      <c r="A1" s="704" t="s">
        <v>283</v>
      </c>
      <c r="B1" s="704"/>
      <c r="C1" s="704"/>
      <c r="D1" s="704"/>
      <c r="E1" s="704"/>
      <c r="F1" s="704"/>
      <c r="G1" s="704"/>
    </row>
    <row r="3" spans="1:20" customFormat="1" ht="15.5" x14ac:dyDescent="0.35">
      <c r="A3" s="32"/>
      <c r="B3" s="184" t="s">
        <v>282</v>
      </c>
      <c r="C3" s="703" t="str">
        <f>'Table 1 Enrollment'!B15</f>
        <v>Gloucester County, Glassboro, 1730</v>
      </c>
      <c r="D3" s="703"/>
      <c r="E3" s="703"/>
      <c r="F3" s="703"/>
      <c r="G3" s="381"/>
      <c r="H3" s="381"/>
      <c r="K3" s="28"/>
      <c r="L3" s="28"/>
      <c r="M3" s="28"/>
    </row>
    <row r="4" spans="1:20" ht="13" x14ac:dyDescent="0.3">
      <c r="A4" s="638"/>
      <c r="B4" s="638"/>
      <c r="R4" s="141"/>
      <c r="S4" s="145"/>
      <c r="T4" s="146"/>
    </row>
    <row r="5" spans="1:20" x14ac:dyDescent="0.25">
      <c r="A5" s="121"/>
      <c r="B5" s="121"/>
      <c r="R5" s="142"/>
      <c r="S5" s="147"/>
      <c r="T5" s="146"/>
    </row>
    <row r="6" spans="1:20" x14ac:dyDescent="0.25">
      <c r="R6" s="142"/>
      <c r="S6" s="147"/>
      <c r="T6" s="146"/>
    </row>
    <row r="7" spans="1:20" x14ac:dyDescent="0.25">
      <c r="R7" s="142"/>
      <c r="S7" s="147"/>
      <c r="T7" s="146"/>
    </row>
    <row r="8" spans="1:20" x14ac:dyDescent="0.25">
      <c r="R8" s="142"/>
      <c r="S8" s="147"/>
      <c r="T8" s="146"/>
    </row>
    <row r="9" spans="1:20" x14ac:dyDescent="0.25">
      <c r="L9" s="122"/>
      <c r="M9" s="122"/>
      <c r="N9" s="122"/>
      <c r="O9" s="122"/>
      <c r="P9" s="122"/>
      <c r="R9" s="142"/>
      <c r="S9" s="147"/>
      <c r="T9" s="146"/>
    </row>
    <row r="10" spans="1:20" x14ac:dyDescent="0.25">
      <c r="L10" s="122"/>
      <c r="M10" s="122"/>
      <c r="N10" s="122"/>
      <c r="O10" s="122"/>
      <c r="P10" s="122"/>
      <c r="R10" s="142"/>
      <c r="S10" s="147"/>
      <c r="T10" s="146"/>
    </row>
    <row r="11" spans="1:20" x14ac:dyDescent="0.25">
      <c r="O11" s="122"/>
      <c r="P11" s="122"/>
      <c r="R11" s="142"/>
      <c r="S11" s="147"/>
      <c r="T11" s="146"/>
    </row>
    <row r="12" spans="1:20" x14ac:dyDescent="0.25">
      <c r="O12" s="122"/>
      <c r="P12" s="122"/>
      <c r="R12" s="142"/>
      <c r="S12" s="147"/>
      <c r="T12" s="146"/>
    </row>
    <row r="13" spans="1:20" x14ac:dyDescent="0.25">
      <c r="O13" s="122"/>
      <c r="P13" s="122"/>
      <c r="R13" s="142"/>
      <c r="S13" s="147"/>
      <c r="T13" s="146"/>
    </row>
    <row r="14" spans="1:20" ht="5.25" customHeight="1" thickBot="1" x14ac:dyDescent="0.3">
      <c r="O14" s="122"/>
      <c r="P14" s="122"/>
      <c r="R14" s="142"/>
      <c r="S14" s="147"/>
      <c r="T14" s="146"/>
    </row>
    <row r="15" spans="1:20" ht="12.75" customHeight="1" x14ac:dyDescent="0.25">
      <c r="B15" s="409"/>
      <c r="O15" s="122"/>
      <c r="P15" s="122"/>
      <c r="R15" s="142"/>
      <c r="S15" s="147"/>
      <c r="T15" s="146"/>
    </row>
    <row r="16" spans="1:20" ht="12.75" customHeight="1" thickBot="1" x14ac:dyDescent="0.3">
      <c r="B16" s="410"/>
      <c r="O16" s="122"/>
      <c r="P16" s="122"/>
      <c r="R16" s="142"/>
      <c r="S16" s="147"/>
      <c r="T16" s="146"/>
    </row>
    <row r="17" spans="1:20" ht="5.25" customHeight="1" x14ac:dyDescent="0.25">
      <c r="O17" s="122"/>
      <c r="P17" s="122"/>
      <c r="R17" s="142"/>
      <c r="S17" s="147"/>
      <c r="T17" s="146"/>
    </row>
    <row r="18" spans="1:20" ht="12.75" customHeight="1" x14ac:dyDescent="0.3">
      <c r="B18" s="639" t="s">
        <v>175</v>
      </c>
      <c r="C18" s="123"/>
      <c r="D18" s="706" t="s">
        <v>669</v>
      </c>
      <c r="E18" s="706" t="s">
        <v>670</v>
      </c>
      <c r="F18" s="707" t="s">
        <v>190</v>
      </c>
      <c r="G18" s="706" t="s">
        <v>671</v>
      </c>
      <c r="O18" s="122"/>
      <c r="P18" s="122"/>
      <c r="R18" s="142"/>
      <c r="S18" s="147"/>
      <c r="T18" s="146"/>
    </row>
    <row r="19" spans="1:20" ht="48" customHeight="1" x14ac:dyDescent="0.3">
      <c r="B19" s="705"/>
      <c r="C19" s="124"/>
      <c r="D19" s="706"/>
      <c r="E19" s="706"/>
      <c r="F19" s="708"/>
      <c r="G19" s="706"/>
      <c r="O19" s="122"/>
      <c r="P19" s="122"/>
      <c r="R19" s="142"/>
      <c r="S19" s="147"/>
      <c r="T19" s="146"/>
    </row>
    <row r="20" spans="1:20" ht="13" x14ac:dyDescent="0.3">
      <c r="B20" s="627" t="s">
        <v>176</v>
      </c>
      <c r="C20" s="627"/>
      <c r="D20" s="627"/>
      <c r="E20" s="627"/>
      <c r="F20" s="627"/>
      <c r="G20" s="627"/>
      <c r="O20" s="122"/>
      <c r="P20" s="122"/>
      <c r="R20" s="142"/>
      <c r="S20" s="147"/>
      <c r="T20" s="146"/>
    </row>
    <row r="21" spans="1:20" ht="13" x14ac:dyDescent="0.3">
      <c r="A21" s="120">
        <v>1</v>
      </c>
      <c r="B21" s="125" t="s">
        <v>792</v>
      </c>
      <c r="C21" s="126"/>
      <c r="D21" s="140">
        <v>15</v>
      </c>
      <c r="E21" s="129">
        <v>5500</v>
      </c>
      <c r="F21" s="127"/>
      <c r="G21" s="128">
        <f>((D21*E21)+(F21))</f>
        <v>82500</v>
      </c>
      <c r="O21" s="122"/>
      <c r="P21" s="122"/>
      <c r="R21" s="142"/>
      <c r="S21" s="147"/>
      <c r="T21" s="146"/>
    </row>
    <row r="22" spans="1:20" ht="13" x14ac:dyDescent="0.3">
      <c r="A22" s="120">
        <f>A21+1</f>
        <v>2</v>
      </c>
      <c r="B22" s="125" t="s">
        <v>177</v>
      </c>
      <c r="C22" s="126"/>
      <c r="D22" s="140"/>
      <c r="E22" s="129"/>
      <c r="F22" s="127"/>
      <c r="G22" s="128">
        <f>((D22*E22)+(F22))</f>
        <v>0</v>
      </c>
      <c r="O22" s="122"/>
      <c r="P22" s="122"/>
      <c r="R22" s="142"/>
      <c r="S22" s="147"/>
      <c r="T22" s="146"/>
    </row>
    <row r="23" spans="1:20" ht="13" x14ac:dyDescent="0.3">
      <c r="A23" s="120">
        <f>A22+1</f>
        <v>3</v>
      </c>
      <c r="B23" s="125" t="s">
        <v>177</v>
      </c>
      <c r="C23" s="126"/>
      <c r="D23" s="140"/>
      <c r="E23" s="129"/>
      <c r="F23" s="127"/>
      <c r="G23" s="128">
        <f>((D23*E23)+(F23))</f>
        <v>0</v>
      </c>
      <c r="O23" s="122"/>
      <c r="P23" s="122"/>
      <c r="R23" s="142"/>
      <c r="S23" s="147"/>
      <c r="T23" s="146"/>
    </row>
    <row r="24" spans="1:20" ht="13" x14ac:dyDescent="0.3">
      <c r="A24" s="120">
        <f>A23+1</f>
        <v>4</v>
      </c>
      <c r="B24" s="125" t="s">
        <v>177</v>
      </c>
      <c r="C24" s="126"/>
      <c r="D24" s="140"/>
      <c r="E24" s="129"/>
      <c r="F24" s="505"/>
      <c r="G24" s="128">
        <f>((D24*E24)+(F25))</f>
        <v>0</v>
      </c>
      <c r="O24" s="122"/>
      <c r="P24" s="122"/>
      <c r="R24" s="142"/>
      <c r="S24" s="147"/>
      <c r="T24" s="146"/>
    </row>
    <row r="25" spans="1:20" ht="13" x14ac:dyDescent="0.3">
      <c r="A25" s="120">
        <f>A24+1</f>
        <v>5</v>
      </c>
      <c r="B25" s="125" t="s">
        <v>177</v>
      </c>
      <c r="C25" s="126"/>
      <c r="D25" s="140"/>
      <c r="E25" s="129"/>
      <c r="F25" s="127"/>
      <c r="G25" s="128">
        <f>((D25*E25)+(F26))</f>
        <v>0</v>
      </c>
      <c r="O25" s="122"/>
      <c r="P25" s="122"/>
      <c r="R25" s="142"/>
      <c r="S25" s="147"/>
      <c r="T25" s="146"/>
    </row>
    <row r="26" spans="1:20" ht="13" x14ac:dyDescent="0.3">
      <c r="B26" s="130" t="s">
        <v>178</v>
      </c>
      <c r="C26" s="131"/>
      <c r="D26" s="268">
        <f>SUM(D21:D25)</f>
        <v>15</v>
      </c>
      <c r="E26" s="269">
        <f>(SUMPRODUCT(D21:D25,E21:E25))/SUM(D21:D25)</f>
        <v>5500</v>
      </c>
      <c r="F26" s="270">
        <f>SUM(F21:F25)</f>
        <v>0</v>
      </c>
      <c r="G26" s="269">
        <f>SUM(G21:G25)</f>
        <v>82500</v>
      </c>
      <c r="O26" s="122"/>
      <c r="P26" s="122"/>
      <c r="R26" s="142"/>
      <c r="S26" s="147"/>
      <c r="T26" s="146"/>
    </row>
    <row r="27" spans="1:20" x14ac:dyDescent="0.25">
      <c r="B27" s="624"/>
      <c r="C27" s="625"/>
      <c r="D27" s="625"/>
      <c r="E27" s="625"/>
      <c r="F27" s="625"/>
      <c r="G27" s="626"/>
      <c r="O27" s="122"/>
      <c r="P27" s="122"/>
      <c r="R27" s="142"/>
      <c r="S27" s="147"/>
      <c r="T27" s="146"/>
    </row>
    <row r="28" spans="1:20" ht="13" x14ac:dyDescent="0.3">
      <c r="B28" s="627" t="s">
        <v>179</v>
      </c>
      <c r="C28" s="627"/>
      <c r="D28" s="627"/>
      <c r="E28" s="627"/>
      <c r="F28" s="627"/>
      <c r="G28" s="627"/>
      <c r="O28" s="122"/>
      <c r="P28" s="122"/>
      <c r="R28" s="142"/>
      <c r="S28" s="147"/>
      <c r="T28" s="146"/>
    </row>
    <row r="29" spans="1:20" ht="13" x14ac:dyDescent="0.3">
      <c r="A29" s="120">
        <v>1</v>
      </c>
      <c r="B29" s="125" t="s">
        <v>177</v>
      </c>
      <c r="C29" s="126"/>
      <c r="D29" s="140"/>
      <c r="E29" s="129"/>
      <c r="F29" s="127"/>
      <c r="G29" s="128">
        <f>((D29*E29)+(F29))</f>
        <v>0</v>
      </c>
      <c r="O29" s="122"/>
      <c r="P29" s="122"/>
      <c r="R29" s="142"/>
      <c r="S29" s="146"/>
      <c r="T29" s="146"/>
    </row>
    <row r="30" spans="1:20" ht="13" x14ac:dyDescent="0.3">
      <c r="A30" s="120">
        <f>A29+1</f>
        <v>2</v>
      </c>
      <c r="B30" s="125" t="s">
        <v>177</v>
      </c>
      <c r="C30" s="126"/>
      <c r="D30" s="140"/>
      <c r="E30" s="129"/>
      <c r="F30" s="127"/>
      <c r="G30" s="128">
        <f>((D30*E30)+(F30))</f>
        <v>0</v>
      </c>
      <c r="O30" s="122"/>
      <c r="P30" s="122"/>
      <c r="R30" s="142"/>
      <c r="T30" s="148"/>
    </row>
    <row r="31" spans="1:20" ht="13" x14ac:dyDescent="0.3">
      <c r="A31" s="120">
        <f>SUM(A30,1)</f>
        <v>3</v>
      </c>
      <c r="B31" s="125" t="s">
        <v>177</v>
      </c>
      <c r="C31" s="126"/>
      <c r="D31" s="140"/>
      <c r="E31" s="129"/>
      <c r="F31" s="127"/>
      <c r="G31" s="128">
        <f>((D31*E31)+(F31))</f>
        <v>0</v>
      </c>
      <c r="O31" s="122"/>
      <c r="P31" s="122"/>
      <c r="R31" s="142"/>
      <c r="T31" s="148"/>
    </row>
    <row r="32" spans="1:20" ht="13" x14ac:dyDescent="0.3">
      <c r="A32" s="120">
        <f>SUM(A31,1)</f>
        <v>4</v>
      </c>
      <c r="B32" s="125" t="s">
        <v>177</v>
      </c>
      <c r="C32" s="126"/>
      <c r="D32" s="140"/>
      <c r="E32" s="129"/>
      <c r="F32" s="127"/>
      <c r="G32" s="128">
        <f>((D32*E32)+(F32))</f>
        <v>0</v>
      </c>
      <c r="O32" s="122"/>
      <c r="P32" s="122"/>
      <c r="R32" s="142"/>
      <c r="T32" s="148"/>
    </row>
    <row r="33" spans="1:20" ht="13" x14ac:dyDescent="0.3">
      <c r="A33" s="120">
        <f>SUM(A32,1)</f>
        <v>5</v>
      </c>
      <c r="B33" s="125" t="s">
        <v>177</v>
      </c>
      <c r="C33" s="126"/>
      <c r="D33" s="140"/>
      <c r="E33" s="129"/>
      <c r="F33" s="127"/>
      <c r="G33" s="128">
        <f>((D33*E33)+(F33))</f>
        <v>0</v>
      </c>
      <c r="O33" s="122"/>
      <c r="P33" s="122"/>
      <c r="R33" s="142"/>
      <c r="T33" s="148"/>
    </row>
    <row r="34" spans="1:20" ht="13" x14ac:dyDescent="0.3">
      <c r="B34" s="130" t="s">
        <v>180</v>
      </c>
      <c r="C34" s="131"/>
      <c r="D34" s="268">
        <f>SUM(D29:D33)</f>
        <v>0</v>
      </c>
      <c r="E34" s="269" t="e">
        <f>(SUMPRODUCT(D29:D33,E29:E33))/SUM(D29:D33)</f>
        <v>#DIV/0!</v>
      </c>
      <c r="F34" s="269">
        <f>SUM(F29:F33)</f>
        <v>0</v>
      </c>
      <c r="G34" s="269">
        <f>SUM(G29:G33)</f>
        <v>0</v>
      </c>
      <c r="O34" s="122"/>
      <c r="P34" s="122"/>
      <c r="R34" s="142"/>
      <c r="T34" s="148"/>
    </row>
    <row r="35" spans="1:20" x14ac:dyDescent="0.25">
      <c r="B35" s="624"/>
      <c r="C35" s="625"/>
      <c r="D35" s="625"/>
      <c r="E35" s="625"/>
      <c r="F35" s="625"/>
      <c r="G35" s="626"/>
      <c r="O35" s="122"/>
      <c r="P35" s="122"/>
      <c r="R35" s="142"/>
      <c r="T35" s="148"/>
    </row>
    <row r="36" spans="1:20" ht="13" x14ac:dyDescent="0.3">
      <c r="B36" s="627" t="s">
        <v>181</v>
      </c>
      <c r="C36" s="627"/>
      <c r="D36" s="627"/>
      <c r="E36" s="627"/>
      <c r="F36" s="627"/>
      <c r="G36" s="627"/>
      <c r="O36" s="122"/>
      <c r="P36" s="122"/>
      <c r="R36" s="142"/>
      <c r="T36" s="148"/>
    </row>
    <row r="37" spans="1:20" ht="13" x14ac:dyDescent="0.3">
      <c r="A37" s="120">
        <v>1</v>
      </c>
      <c r="B37" s="125" t="s">
        <v>177</v>
      </c>
      <c r="C37" s="126"/>
      <c r="D37" s="140"/>
      <c r="E37" s="129"/>
      <c r="F37" s="127"/>
      <c r="G37" s="128">
        <f t="shared" ref="G37:G58" si="0">((D37*E37)+(F37))</f>
        <v>0</v>
      </c>
      <c r="R37" s="142"/>
      <c r="T37" s="148"/>
    </row>
    <row r="38" spans="1:20" ht="13" x14ac:dyDescent="0.3">
      <c r="A38" s="120">
        <f>A37+1</f>
        <v>2</v>
      </c>
      <c r="B38" s="125" t="s">
        <v>177</v>
      </c>
      <c r="C38" s="126"/>
      <c r="D38" s="140"/>
      <c r="E38" s="129"/>
      <c r="F38" s="127"/>
      <c r="G38" s="128">
        <f t="shared" si="0"/>
        <v>0</v>
      </c>
      <c r="R38" s="142"/>
      <c r="T38" s="148"/>
    </row>
    <row r="39" spans="1:20" ht="13" x14ac:dyDescent="0.3">
      <c r="A39" s="120">
        <f t="shared" ref="A39:A58" si="1">A38+1</f>
        <v>3</v>
      </c>
      <c r="B39" s="125" t="s">
        <v>177</v>
      </c>
      <c r="C39" s="126"/>
      <c r="D39" s="140"/>
      <c r="E39" s="129"/>
      <c r="F39" s="127"/>
      <c r="G39" s="128">
        <f t="shared" si="0"/>
        <v>0</v>
      </c>
      <c r="R39" s="142"/>
      <c r="T39" s="148"/>
    </row>
    <row r="40" spans="1:20" ht="13" x14ac:dyDescent="0.3">
      <c r="A40" s="120">
        <f t="shared" si="1"/>
        <v>4</v>
      </c>
      <c r="B40" s="125" t="s">
        <v>177</v>
      </c>
      <c r="C40" s="126"/>
      <c r="D40" s="140"/>
      <c r="E40" s="129"/>
      <c r="F40" s="127"/>
      <c r="G40" s="128">
        <f t="shared" si="0"/>
        <v>0</v>
      </c>
      <c r="R40" s="142"/>
      <c r="T40" s="148"/>
    </row>
    <row r="41" spans="1:20" ht="13" x14ac:dyDescent="0.3">
      <c r="A41" s="120">
        <f t="shared" si="1"/>
        <v>5</v>
      </c>
      <c r="B41" s="125" t="s">
        <v>177</v>
      </c>
      <c r="C41" s="126"/>
      <c r="D41" s="140"/>
      <c r="E41" s="129"/>
      <c r="F41" s="127"/>
      <c r="G41" s="128">
        <f t="shared" si="0"/>
        <v>0</v>
      </c>
      <c r="R41" s="142"/>
      <c r="T41" s="148"/>
    </row>
    <row r="42" spans="1:20" ht="13" x14ac:dyDescent="0.3">
      <c r="A42" s="120">
        <f t="shared" si="1"/>
        <v>6</v>
      </c>
      <c r="B42" s="125" t="s">
        <v>177</v>
      </c>
      <c r="C42" s="126"/>
      <c r="D42" s="140"/>
      <c r="E42" s="129"/>
      <c r="F42" s="127"/>
      <c r="G42" s="128">
        <f t="shared" si="0"/>
        <v>0</v>
      </c>
      <c r="R42" s="142"/>
      <c r="T42" s="148"/>
    </row>
    <row r="43" spans="1:20" ht="13" x14ac:dyDescent="0.3">
      <c r="A43" s="120">
        <f t="shared" si="1"/>
        <v>7</v>
      </c>
      <c r="B43" s="125" t="s">
        <v>177</v>
      </c>
      <c r="C43" s="126"/>
      <c r="D43" s="140"/>
      <c r="E43" s="129"/>
      <c r="F43" s="127"/>
      <c r="G43" s="128">
        <f t="shared" si="0"/>
        <v>0</v>
      </c>
      <c r="R43" s="142"/>
      <c r="T43" s="148"/>
    </row>
    <row r="44" spans="1:20" ht="13" x14ac:dyDescent="0.3">
      <c r="A44" s="120">
        <f t="shared" si="1"/>
        <v>8</v>
      </c>
      <c r="B44" s="125" t="s">
        <v>177</v>
      </c>
      <c r="C44" s="126"/>
      <c r="D44" s="140"/>
      <c r="E44" s="129"/>
      <c r="F44" s="127"/>
      <c r="G44" s="128">
        <f t="shared" si="0"/>
        <v>0</v>
      </c>
      <c r="R44" s="142"/>
      <c r="T44" s="148"/>
    </row>
    <row r="45" spans="1:20" ht="13" x14ac:dyDescent="0.3">
      <c r="A45" s="120">
        <f t="shared" si="1"/>
        <v>9</v>
      </c>
      <c r="B45" s="125" t="s">
        <v>177</v>
      </c>
      <c r="C45" s="126"/>
      <c r="D45" s="140"/>
      <c r="E45" s="129"/>
      <c r="F45" s="127"/>
      <c r="G45" s="128">
        <f t="shared" si="0"/>
        <v>0</v>
      </c>
      <c r="R45" s="142"/>
      <c r="T45" s="148"/>
    </row>
    <row r="46" spans="1:20" ht="13" x14ac:dyDescent="0.3">
      <c r="A46" s="120">
        <f>SUM(A45,1)</f>
        <v>10</v>
      </c>
      <c r="B46" s="125" t="s">
        <v>177</v>
      </c>
      <c r="C46" s="126"/>
      <c r="D46" s="140"/>
      <c r="E46" s="129"/>
      <c r="F46" s="127"/>
      <c r="G46" s="128">
        <f t="shared" si="0"/>
        <v>0</v>
      </c>
      <c r="R46" s="142"/>
      <c r="T46" s="148"/>
    </row>
    <row r="47" spans="1:20" ht="13" x14ac:dyDescent="0.3">
      <c r="A47" s="120">
        <f>SUM(A46,1)</f>
        <v>11</v>
      </c>
      <c r="B47" s="125" t="s">
        <v>177</v>
      </c>
      <c r="C47" s="126"/>
      <c r="D47" s="140"/>
      <c r="E47" s="129"/>
      <c r="F47" s="127"/>
      <c r="G47" s="128">
        <f t="shared" si="0"/>
        <v>0</v>
      </c>
      <c r="R47" s="142"/>
      <c r="T47" s="148"/>
    </row>
    <row r="48" spans="1:20" ht="13" x14ac:dyDescent="0.3">
      <c r="A48" s="120">
        <f>SUM(A47,1)</f>
        <v>12</v>
      </c>
      <c r="B48" s="125" t="s">
        <v>177</v>
      </c>
      <c r="C48" s="126"/>
      <c r="D48" s="140"/>
      <c r="E48" s="129"/>
      <c r="F48" s="127"/>
      <c r="G48" s="128">
        <f t="shared" si="0"/>
        <v>0</v>
      </c>
      <c r="R48" s="142"/>
      <c r="T48" s="148"/>
    </row>
    <row r="49" spans="1:20" ht="13" x14ac:dyDescent="0.3">
      <c r="A49" s="120">
        <f>SUM(A48,1)</f>
        <v>13</v>
      </c>
      <c r="B49" s="125" t="s">
        <v>177</v>
      </c>
      <c r="C49" s="126"/>
      <c r="D49" s="140"/>
      <c r="E49" s="129"/>
      <c r="F49" s="127"/>
      <c r="G49" s="128">
        <f t="shared" si="0"/>
        <v>0</v>
      </c>
      <c r="R49" s="142"/>
      <c r="T49" s="148"/>
    </row>
    <row r="50" spans="1:20" ht="13" x14ac:dyDescent="0.3">
      <c r="A50" s="120">
        <f>SUM(A49,1)</f>
        <v>14</v>
      </c>
      <c r="B50" s="125" t="s">
        <v>177</v>
      </c>
      <c r="C50" s="126"/>
      <c r="D50" s="140"/>
      <c r="E50" s="129"/>
      <c r="F50" s="127"/>
      <c r="G50" s="128">
        <f t="shared" si="0"/>
        <v>0</v>
      </c>
      <c r="R50" s="142"/>
      <c r="T50" s="148"/>
    </row>
    <row r="51" spans="1:20" ht="13" x14ac:dyDescent="0.3">
      <c r="A51" s="120">
        <f t="shared" si="1"/>
        <v>15</v>
      </c>
      <c r="B51" s="125" t="s">
        <v>177</v>
      </c>
      <c r="C51" s="126"/>
      <c r="D51" s="140"/>
      <c r="E51" s="129"/>
      <c r="F51" s="127"/>
      <c r="G51" s="128">
        <f t="shared" si="0"/>
        <v>0</v>
      </c>
      <c r="R51" s="142"/>
      <c r="T51" s="148"/>
    </row>
    <row r="52" spans="1:20" ht="13" x14ac:dyDescent="0.3">
      <c r="A52" s="120">
        <f t="shared" si="1"/>
        <v>16</v>
      </c>
      <c r="B52" s="125" t="s">
        <v>177</v>
      </c>
      <c r="C52" s="126"/>
      <c r="D52" s="140"/>
      <c r="E52" s="129"/>
      <c r="F52" s="127"/>
      <c r="G52" s="128">
        <f t="shared" si="0"/>
        <v>0</v>
      </c>
      <c r="R52" s="142"/>
      <c r="T52" s="148"/>
    </row>
    <row r="53" spans="1:20" ht="13" x14ac:dyDescent="0.3">
      <c r="A53" s="120">
        <f t="shared" si="1"/>
        <v>17</v>
      </c>
      <c r="B53" s="125" t="s">
        <v>177</v>
      </c>
      <c r="C53" s="126"/>
      <c r="D53" s="140"/>
      <c r="E53" s="129"/>
      <c r="F53" s="127"/>
      <c r="G53" s="128">
        <f t="shared" si="0"/>
        <v>0</v>
      </c>
      <c r="R53" s="142"/>
      <c r="T53" s="148"/>
    </row>
    <row r="54" spans="1:20" ht="13" x14ac:dyDescent="0.3">
      <c r="A54" s="120">
        <f t="shared" si="1"/>
        <v>18</v>
      </c>
      <c r="B54" s="125" t="s">
        <v>177</v>
      </c>
      <c r="C54" s="126"/>
      <c r="D54" s="140"/>
      <c r="E54" s="129"/>
      <c r="F54" s="127"/>
      <c r="G54" s="128">
        <f t="shared" si="0"/>
        <v>0</v>
      </c>
      <c r="R54" s="142"/>
      <c r="T54" s="148"/>
    </row>
    <row r="55" spans="1:20" ht="13" x14ac:dyDescent="0.3">
      <c r="A55" s="120">
        <f t="shared" si="1"/>
        <v>19</v>
      </c>
      <c r="B55" s="125" t="s">
        <v>177</v>
      </c>
      <c r="C55" s="126"/>
      <c r="D55" s="140"/>
      <c r="E55" s="129"/>
      <c r="F55" s="127"/>
      <c r="G55" s="128">
        <f t="shared" si="0"/>
        <v>0</v>
      </c>
      <c r="R55" s="142"/>
      <c r="T55" s="148"/>
    </row>
    <row r="56" spans="1:20" ht="13" x14ac:dyDescent="0.3">
      <c r="A56" s="120">
        <f t="shared" si="1"/>
        <v>20</v>
      </c>
      <c r="B56" s="125" t="s">
        <v>177</v>
      </c>
      <c r="C56" s="126"/>
      <c r="D56" s="140"/>
      <c r="E56" s="129"/>
      <c r="F56" s="127"/>
      <c r="G56" s="128">
        <f t="shared" si="0"/>
        <v>0</v>
      </c>
      <c r="R56" s="142"/>
      <c r="T56" s="148"/>
    </row>
    <row r="57" spans="1:20" ht="13" x14ac:dyDescent="0.3">
      <c r="A57" s="120">
        <f t="shared" si="1"/>
        <v>21</v>
      </c>
      <c r="B57" s="125" t="s">
        <v>177</v>
      </c>
      <c r="C57" s="126"/>
      <c r="D57" s="140"/>
      <c r="E57" s="129"/>
      <c r="F57" s="127"/>
      <c r="G57" s="128">
        <f t="shared" si="0"/>
        <v>0</v>
      </c>
      <c r="R57" s="142"/>
      <c r="T57" s="148"/>
    </row>
    <row r="58" spans="1:20" x14ac:dyDescent="0.25">
      <c r="A58" s="120">
        <f t="shared" si="1"/>
        <v>22</v>
      </c>
      <c r="B58" s="125" t="s">
        <v>177</v>
      </c>
      <c r="C58" s="132"/>
      <c r="D58" s="140"/>
      <c r="E58" s="129"/>
      <c r="F58" s="127"/>
      <c r="G58" s="128">
        <f t="shared" si="0"/>
        <v>0</v>
      </c>
      <c r="R58" s="142"/>
    </row>
    <row r="59" spans="1:20" ht="13" x14ac:dyDescent="0.3">
      <c r="B59" s="130" t="s">
        <v>182</v>
      </c>
      <c r="C59" s="133"/>
      <c r="D59" s="268">
        <f>SUM(D37:D58)</f>
        <v>0</v>
      </c>
      <c r="E59" s="269" t="e">
        <f>(SUMPRODUCT(D37:D58,E37:E58))/SUM(D37:D58)</f>
        <v>#DIV/0!</v>
      </c>
      <c r="F59" s="270">
        <f>SUM(F37:F58)</f>
        <v>0</v>
      </c>
      <c r="G59" s="269">
        <f>SUM(G37:G58)</f>
        <v>0</v>
      </c>
      <c r="R59" s="142"/>
    </row>
    <row r="60" spans="1:20" x14ac:dyDescent="0.25">
      <c r="R60" s="142"/>
    </row>
    <row r="61" spans="1:20" x14ac:dyDescent="0.25">
      <c r="R61" s="142"/>
    </row>
    <row r="62" spans="1:20" ht="13" x14ac:dyDescent="0.3">
      <c r="B62" s="130" t="s">
        <v>183</v>
      </c>
      <c r="D62" s="271">
        <f>D26+D34+D59</f>
        <v>15</v>
      </c>
      <c r="E62" s="269">
        <f>(G62-F62)/D62</f>
        <v>5500</v>
      </c>
      <c r="F62" s="269">
        <f>F59+F34+F26</f>
        <v>0</v>
      </c>
      <c r="G62" s="269">
        <f>G59+G34+G26</f>
        <v>82500</v>
      </c>
      <c r="R62" s="142"/>
    </row>
  </sheetData>
  <sheetProtection selectLockedCells="1"/>
  <mergeCells count="13">
    <mergeCell ref="C3:F3"/>
    <mergeCell ref="A1:G1"/>
    <mergeCell ref="A4:B4"/>
    <mergeCell ref="B18:B19"/>
    <mergeCell ref="D18:D19"/>
    <mergeCell ref="E18:E19"/>
    <mergeCell ref="F18:F19"/>
    <mergeCell ref="G18:G19"/>
    <mergeCell ref="B20:G20"/>
    <mergeCell ref="B27:G27"/>
    <mergeCell ref="B28:G28"/>
    <mergeCell ref="B35:G35"/>
    <mergeCell ref="B36:G36"/>
  </mergeCells>
  <phoneticPr fontId="28" type="noConversion"/>
  <pageMargins left="0.5" right="0.5" top="0.5" bottom="0.75" header="0.5" footer="0.5"/>
  <pageSetup scale="74" fitToHeight="0" orientation="portrait" r:id="rId1"/>
  <headerFooter alignWithMargins="0">
    <oddFooter>&amp;L&amp;8AEE&amp;CLast modified on &amp;D, &amp;T&amp;RPage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InsertARow_ProvPP">
                <anchor moveWithCells="1" sizeWithCells="1">
                  <from>
                    <xdr:col>1</xdr:col>
                    <xdr:colOff>38100</xdr:colOff>
                    <xdr:row>14</xdr:row>
                    <xdr:rowOff>19050</xdr:rowOff>
                  </from>
                  <to>
                    <xdr:col>1</xdr:col>
                    <xdr:colOff>3352800</xdr:colOff>
                    <xdr:row>15</xdr:row>
                    <xdr:rowOff>127000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T113"/>
  <sheetViews>
    <sheetView showGridLines="0" topLeftCell="A10" zoomScaleNormal="100" zoomScaleSheetLayoutView="100" zoomScalePageLayoutView="150" workbookViewId="0">
      <selection activeCell="D20" sqref="D20"/>
    </sheetView>
  </sheetViews>
  <sheetFormatPr defaultColWidth="9.1796875" defaultRowHeight="12.75" customHeight="1" x14ac:dyDescent="0.25"/>
  <cols>
    <col min="1" max="1" width="28.54296875" style="16" customWidth="1"/>
    <col min="2" max="2" width="35.7265625" style="16" customWidth="1"/>
    <col min="3" max="3" width="23" style="16" customWidth="1"/>
    <col min="4" max="4" width="23.453125" style="16" customWidth="1"/>
    <col min="5" max="5" width="12.1796875" style="26" customWidth="1"/>
    <col min="6" max="8" width="12.1796875" style="26" hidden="1" customWidth="1"/>
    <col min="9" max="9" width="12.1796875" style="16" customWidth="1"/>
    <col min="10" max="10" width="14.453125" style="139" bestFit="1" customWidth="1"/>
    <col min="11" max="13" width="14.453125" style="139" customWidth="1"/>
    <col min="14" max="14" width="15.54296875" style="139" customWidth="1"/>
    <col min="15" max="15" width="11.26953125" style="16" bestFit="1" customWidth="1"/>
    <col min="16" max="16" width="10.26953125" style="16" bestFit="1" customWidth="1"/>
    <col min="17" max="17" width="12.26953125" style="16" bestFit="1" customWidth="1"/>
    <col min="18" max="18" width="9.26953125" style="16" bestFit="1" customWidth="1"/>
    <col min="19" max="19" width="15.7265625" style="16" bestFit="1" customWidth="1"/>
    <col min="20" max="20" width="12" style="16" bestFit="1" customWidth="1"/>
    <col min="21" max="21" width="15.7265625" style="16" customWidth="1"/>
    <col min="22" max="22" width="11.1796875" style="16" bestFit="1" customWidth="1"/>
    <col min="23" max="16384" width="9.1796875" style="16"/>
  </cols>
  <sheetData>
    <row r="1" spans="1:16" ht="12.75" customHeight="1" x14ac:dyDescent="0.3">
      <c r="A1" s="713" t="s">
        <v>33</v>
      </c>
      <c r="B1" s="713"/>
      <c r="C1" s="713"/>
      <c r="D1" s="713"/>
    </row>
    <row r="2" spans="1:16" ht="12.75" customHeight="1" x14ac:dyDescent="0.3">
      <c r="A2" s="713" t="s">
        <v>93</v>
      </c>
      <c r="B2" s="713"/>
      <c r="C2" s="713"/>
      <c r="D2" s="713"/>
    </row>
    <row r="3" spans="1:16" ht="12.75" customHeight="1" x14ac:dyDescent="0.3">
      <c r="A3" s="26"/>
      <c r="B3" s="25"/>
      <c r="C3" s="25"/>
      <c r="D3" s="25"/>
    </row>
    <row r="4" spans="1:16" ht="12.75" customHeight="1" x14ac:dyDescent="0.3">
      <c r="A4" s="713" t="s">
        <v>94</v>
      </c>
      <c r="B4" s="713"/>
      <c r="C4" s="713"/>
      <c r="D4" s="713"/>
      <c r="J4" s="16"/>
      <c r="K4" s="16"/>
      <c r="L4" s="16"/>
      <c r="M4" s="16"/>
      <c r="N4" s="16"/>
    </row>
    <row r="5" spans="1:16" ht="12.75" customHeight="1" x14ac:dyDescent="0.3">
      <c r="A5" s="713" t="s">
        <v>668</v>
      </c>
      <c r="B5" s="713"/>
      <c r="C5" s="713"/>
      <c r="D5" s="713"/>
      <c r="J5" s="16"/>
      <c r="K5" s="16"/>
      <c r="L5" s="16"/>
      <c r="M5" s="16"/>
      <c r="N5" s="16"/>
    </row>
    <row r="6" spans="1:16" ht="12.75" customHeight="1" thickBot="1" x14ac:dyDescent="0.35">
      <c r="A6" s="26"/>
      <c r="B6" s="25"/>
      <c r="C6" s="25"/>
      <c r="D6" s="25"/>
      <c r="J6" s="16"/>
      <c r="K6" s="16"/>
      <c r="L6" s="16"/>
      <c r="M6" s="16"/>
      <c r="N6" s="16"/>
    </row>
    <row r="7" spans="1:16" ht="12.75" customHeight="1" x14ac:dyDescent="0.3">
      <c r="A7" s="108" t="s">
        <v>1</v>
      </c>
      <c r="B7" s="711"/>
      <c r="C7" s="712"/>
      <c r="D7" s="109" t="s">
        <v>120</v>
      </c>
      <c r="J7" s="16"/>
      <c r="K7" s="16"/>
      <c r="L7" s="16"/>
      <c r="M7" s="16"/>
      <c r="N7" s="16"/>
    </row>
    <row r="8" spans="1:16" ht="12.75" customHeight="1" thickBot="1" x14ac:dyDescent="0.35">
      <c r="A8" s="382" t="str">
        <f>VLOOKUP('Table 1 Enrollment'!B15,'Table 1 Enrollment'!$M$2:$S$195,4,FALSE)</f>
        <v>Glassboro</v>
      </c>
      <c r="B8" s="711"/>
      <c r="C8" s="712"/>
      <c r="D8" s="383" t="str">
        <f>VLOOKUP('Table 1 Enrollment'!B15,'Table 1 Enrollment'!$M$2:$S$195,3,FALSE)</f>
        <v>Gloucester</v>
      </c>
      <c r="J8" s="16"/>
      <c r="K8" s="16"/>
      <c r="L8" s="16"/>
      <c r="M8" s="16"/>
      <c r="N8" s="135"/>
    </row>
    <row r="9" spans="1:16" ht="12.75" customHeight="1" thickBot="1" x14ac:dyDescent="0.35">
      <c r="B9" s="27"/>
      <c r="C9" s="26"/>
      <c r="D9" s="26"/>
      <c r="J9" s="152"/>
      <c r="K9" s="152"/>
      <c r="L9" s="152"/>
      <c r="M9" s="152"/>
      <c r="N9" s="153"/>
    </row>
    <row r="10" spans="1:16" ht="26" x14ac:dyDescent="0.3">
      <c r="A10" s="716" t="s">
        <v>173</v>
      </c>
      <c r="B10" s="717"/>
      <c r="C10" s="99" t="s">
        <v>184</v>
      </c>
      <c r="D10" s="100" t="s">
        <v>171</v>
      </c>
      <c r="J10" s="154"/>
      <c r="K10" s="154"/>
      <c r="L10" s="154"/>
      <c r="M10" s="154"/>
      <c r="N10" s="149"/>
      <c r="P10" s="135"/>
    </row>
    <row r="11" spans="1:16" ht="13" x14ac:dyDescent="0.3">
      <c r="A11" s="718" t="s">
        <v>217</v>
      </c>
      <c r="B11" s="719"/>
      <c r="C11" s="379">
        <f>'Table 1 Enrollment'!B61+'Table 1 Enrollment'!E61</f>
        <v>80</v>
      </c>
      <c r="D11" s="173">
        <f>IFERROR(IF(G31=G36,G18,"N/A FY09 Amount Greater"),0)</f>
        <v>1080720</v>
      </c>
      <c r="F11" s="529" t="s">
        <v>719</v>
      </c>
      <c r="G11" s="413">
        <v>13922</v>
      </c>
      <c r="J11" s="154"/>
      <c r="K11" s="154"/>
      <c r="L11" s="154"/>
      <c r="M11" s="154"/>
      <c r="N11" s="149"/>
    </row>
    <row r="12" spans="1:16" ht="13" x14ac:dyDescent="0.3">
      <c r="A12" s="718" t="s">
        <v>219</v>
      </c>
      <c r="B12" s="719"/>
      <c r="C12" s="379">
        <f>'Table 1 Enrollment'!B73+'Table 1 Enrollment'!E73</f>
        <v>12</v>
      </c>
      <c r="D12" s="173">
        <f>IFERROR(IF(G31=G36,G26,"N/A FY09 Amount Greater"),0)</f>
        <v>100668</v>
      </c>
      <c r="F12" s="529" t="s">
        <v>720</v>
      </c>
      <c r="G12" s="413">
        <v>15648</v>
      </c>
      <c r="J12" s="155"/>
      <c r="K12" s="155"/>
      <c r="L12" s="155"/>
      <c r="M12" s="155"/>
      <c r="N12" s="149"/>
      <c r="P12" s="135"/>
    </row>
    <row r="13" spans="1:16" ht="12.75" customHeight="1" x14ac:dyDescent="0.3">
      <c r="A13" s="720" t="s">
        <v>218</v>
      </c>
      <c r="B13" s="721"/>
      <c r="C13" s="379">
        <f>'Table 1 Enrollment'!B78+'Table 1 Enrollment'!E78</f>
        <v>0</v>
      </c>
      <c r="D13" s="173">
        <f>IFERROR(IF(G31=G36,G23,"N/A FY09 Amount Greater"),0)</f>
        <v>0</v>
      </c>
      <c r="F13" s="529" t="s">
        <v>721</v>
      </c>
      <c r="G13" s="413">
        <v>8646</v>
      </c>
      <c r="J13" s="154"/>
      <c r="K13" s="154"/>
      <c r="L13" s="154"/>
      <c r="M13" s="154"/>
      <c r="N13" s="149"/>
    </row>
    <row r="14" spans="1:16" ht="13.5" thickBot="1" x14ac:dyDescent="0.35">
      <c r="A14" s="722" t="s">
        <v>279</v>
      </c>
      <c r="B14" s="723"/>
      <c r="C14" s="379">
        <f>'Table 1 Enrollment'!B67+'Table 1 Enrollment'!E67</f>
        <v>0</v>
      </c>
      <c r="D14" s="173">
        <f>IFERROR(IF(G31=G36,G29,"N/A FY09 Amount Greater"),0)</f>
        <v>0</v>
      </c>
      <c r="F14" s="414"/>
      <c r="G14" s="413"/>
      <c r="J14" s="155"/>
      <c r="K14" s="155"/>
      <c r="L14" s="155"/>
      <c r="M14" s="155"/>
      <c r="N14" s="149"/>
      <c r="P14" s="135"/>
    </row>
    <row r="15" spans="1:16" ht="12.75" customHeight="1" thickBot="1" x14ac:dyDescent="0.35">
      <c r="A15" s="724"/>
      <c r="B15" s="724"/>
      <c r="C15" s="134">
        <f>SUM(C11:C14)</f>
        <v>92</v>
      </c>
      <c r="D15" s="102">
        <f>IFERROR(G36,0)</f>
        <v>1181388</v>
      </c>
      <c r="F15" s="26" t="str">
        <f>D8&amp;" County Geographic Cost Adjustment:"</f>
        <v>Gloucester County Geographic Cost Adjustment:</v>
      </c>
      <c r="G15" s="415">
        <f>VLOOKUP('Table 1 Enrollment'!B15,'Table 1 Enrollment'!$M$2:$S$195,5,FALSE)</f>
        <v>0.97030000000000005</v>
      </c>
      <c r="J15" s="155"/>
      <c r="K15" s="155"/>
      <c r="L15" s="155"/>
      <c r="M15" s="155"/>
      <c r="N15" s="149"/>
    </row>
    <row r="16" spans="1:16" s="18" customFormat="1" ht="13.5" thickBot="1" x14ac:dyDescent="0.35">
      <c r="A16" s="20"/>
      <c r="B16" s="115"/>
      <c r="C16" s="116"/>
      <c r="D16" s="117"/>
      <c r="E16" s="416"/>
      <c r="F16" s="416"/>
      <c r="G16" s="413"/>
      <c r="H16" s="424" t="s">
        <v>621</v>
      </c>
      <c r="J16" s="154"/>
      <c r="K16" s="154"/>
      <c r="L16" s="154"/>
      <c r="M16" s="154"/>
      <c r="N16" s="149"/>
    </row>
    <row r="17" spans="1:14" ht="13" x14ac:dyDescent="0.3">
      <c r="A17" s="114"/>
      <c r="B17" s="729" t="s">
        <v>139</v>
      </c>
      <c r="C17" s="730"/>
      <c r="D17" s="107"/>
      <c r="F17" s="26" t="s">
        <v>571</v>
      </c>
      <c r="G17" s="413">
        <f>C11</f>
        <v>80</v>
      </c>
      <c r="H17" s="423">
        <f>'Table 1 Enrollment'!B62+'Table 1 Enrollment'!E62</f>
        <v>25</v>
      </c>
      <c r="J17" s="154"/>
      <c r="K17" s="154"/>
      <c r="L17" s="154"/>
      <c r="M17" s="154"/>
      <c r="N17" s="149"/>
    </row>
    <row r="18" spans="1:14" ht="12.75" customHeight="1" x14ac:dyDescent="0.3">
      <c r="A18" s="105"/>
      <c r="B18" s="727" t="s">
        <v>169</v>
      </c>
      <c r="C18" s="728"/>
      <c r="D18" s="136"/>
      <c r="F18" s="26" t="s">
        <v>572</v>
      </c>
      <c r="G18" s="413">
        <f>ROUND(G15*G11,0)*G17</f>
        <v>1080720</v>
      </c>
      <c r="H18" s="26">
        <f>ROUND(G15*G11,0)*H17</f>
        <v>337725</v>
      </c>
      <c r="J18" s="155"/>
      <c r="K18" s="155"/>
      <c r="L18" s="155"/>
      <c r="M18" s="155"/>
      <c r="N18" s="149"/>
    </row>
    <row r="19" spans="1:14" ht="12.75" customHeight="1" x14ac:dyDescent="0.3">
      <c r="A19" s="105"/>
      <c r="B19" s="725" t="s">
        <v>172</v>
      </c>
      <c r="C19" s="726"/>
      <c r="D19" s="119">
        <v>200170</v>
      </c>
      <c r="G19" s="413"/>
      <c r="J19" s="154"/>
      <c r="K19" s="154"/>
      <c r="L19" s="154"/>
      <c r="M19" s="154"/>
      <c r="N19" s="149"/>
    </row>
    <row r="20" spans="1:14" ht="12.75" customHeight="1" x14ac:dyDescent="0.3">
      <c r="A20" s="105"/>
      <c r="B20" s="731" t="s">
        <v>625</v>
      </c>
      <c r="C20" s="732"/>
      <c r="D20" s="425">
        <f>H31</f>
        <v>362892</v>
      </c>
      <c r="F20" s="26" t="s">
        <v>573</v>
      </c>
      <c r="G20" s="413">
        <f>C13</f>
        <v>0</v>
      </c>
      <c r="H20" s="423">
        <f>'Table 1 Enrollment'!B79+'Table 1 Enrollment'!E79</f>
        <v>0</v>
      </c>
      <c r="J20" s="154"/>
      <c r="K20" s="154"/>
      <c r="L20" s="154"/>
      <c r="M20" s="154"/>
      <c r="N20" s="149"/>
    </row>
    <row r="21" spans="1:14" ht="12.75" customHeight="1" thickBot="1" x14ac:dyDescent="0.35">
      <c r="A21" s="105"/>
      <c r="B21" s="709" t="s">
        <v>622</v>
      </c>
      <c r="C21" s="735"/>
      <c r="D21" s="498"/>
      <c r="G21" s="413"/>
      <c r="H21" s="423"/>
      <c r="J21" s="154"/>
      <c r="K21" s="154"/>
      <c r="L21" s="154"/>
      <c r="M21" s="154"/>
      <c r="N21" s="149"/>
    </row>
    <row r="22" spans="1:14" ht="12.75" customHeight="1" thickBot="1" x14ac:dyDescent="0.35">
      <c r="A22" s="105"/>
      <c r="B22" s="709" t="s">
        <v>681</v>
      </c>
      <c r="C22" s="710"/>
      <c r="D22" s="499"/>
      <c r="G22" s="413"/>
      <c r="H22" s="423"/>
      <c r="J22" s="154"/>
      <c r="K22" s="154"/>
      <c r="L22" s="154"/>
      <c r="M22" s="154"/>
      <c r="N22" s="149"/>
    </row>
    <row r="23" spans="1:14" s="18" customFormat="1" ht="12.75" customHeight="1" thickBot="1" x14ac:dyDescent="0.35">
      <c r="A23" s="105"/>
      <c r="B23" s="112"/>
      <c r="C23" s="112"/>
      <c r="D23" s="137"/>
      <c r="E23" s="416"/>
      <c r="F23" s="416" t="s">
        <v>574</v>
      </c>
      <c r="G23" s="413">
        <f>ROUND(G15*G12,0)*G20</f>
        <v>0</v>
      </c>
      <c r="H23" s="416">
        <f>ROUND(G15*G12,0)*H20</f>
        <v>0</v>
      </c>
      <c r="J23" s="154"/>
      <c r="K23" s="154"/>
      <c r="L23" s="154"/>
      <c r="M23" s="154"/>
      <c r="N23" s="149"/>
    </row>
    <row r="24" spans="1:14" ht="29.25" customHeight="1" thickBot="1" x14ac:dyDescent="0.35">
      <c r="A24" s="105"/>
      <c r="B24" s="733" t="s">
        <v>193</v>
      </c>
      <c r="C24" s="734"/>
      <c r="D24" s="113">
        <f>D15+D20+D19+D18+D17+D21+D22</f>
        <v>1744450</v>
      </c>
      <c r="G24" s="413"/>
      <c r="J24" s="154"/>
      <c r="K24" s="154"/>
      <c r="L24" s="154"/>
      <c r="M24" s="154"/>
      <c r="N24" s="149"/>
    </row>
    <row r="25" spans="1:14" ht="12.75" customHeight="1" thickBot="1" x14ac:dyDescent="0.35">
      <c r="A25" s="118"/>
      <c r="B25" s="104"/>
      <c r="C25" s="104"/>
      <c r="D25" s="106"/>
      <c r="F25" s="26" t="s">
        <v>575</v>
      </c>
      <c r="G25" s="413">
        <f>C12</f>
        <v>12</v>
      </c>
      <c r="H25" s="423">
        <f>'Table 1 Enrollment'!B74+'Table 1 Enrollment'!E74</f>
        <v>3</v>
      </c>
      <c r="J25" s="154"/>
      <c r="K25" s="154"/>
      <c r="L25" s="154"/>
      <c r="M25" s="154"/>
      <c r="N25" s="149"/>
    </row>
    <row r="26" spans="1:14" ht="12.75" customHeight="1" x14ac:dyDescent="0.3">
      <c r="A26" s="746" t="s">
        <v>127</v>
      </c>
      <c r="B26" s="747"/>
      <c r="C26" s="739" t="s">
        <v>0</v>
      </c>
      <c r="D26" s="743" t="s">
        <v>128</v>
      </c>
      <c r="F26" s="26" t="s">
        <v>576</v>
      </c>
      <c r="G26" s="413">
        <f>G25*ROUND(G13*G15,0)</f>
        <v>100668</v>
      </c>
      <c r="H26" s="26">
        <f>H25*ROUND(G13*G15,0)</f>
        <v>25167</v>
      </c>
      <c r="J26" s="154"/>
      <c r="K26" s="154"/>
      <c r="L26" s="154"/>
      <c r="M26" s="154"/>
      <c r="N26" s="149"/>
    </row>
    <row r="27" spans="1:14" ht="12.75" customHeight="1" x14ac:dyDescent="0.3">
      <c r="A27" s="748"/>
      <c r="B27" s="749"/>
      <c r="C27" s="740"/>
      <c r="D27" s="744"/>
      <c r="G27" s="413"/>
      <c r="J27" s="154"/>
      <c r="K27" s="154"/>
      <c r="L27" s="154"/>
      <c r="M27" s="154"/>
      <c r="N27" s="149"/>
    </row>
    <row r="28" spans="1:14" s="18" customFormat="1" ht="12.75" customHeight="1" x14ac:dyDescent="0.3">
      <c r="A28" s="91"/>
      <c r="B28" s="736"/>
      <c r="C28" s="737"/>
      <c r="D28" s="738"/>
      <c r="E28" s="416"/>
      <c r="F28" s="26" t="s">
        <v>580</v>
      </c>
      <c r="G28" s="413">
        <f>C14</f>
        <v>0</v>
      </c>
      <c r="H28" s="416"/>
      <c r="J28" s="154"/>
      <c r="K28" s="154"/>
      <c r="L28" s="154"/>
      <c r="M28" s="154"/>
      <c r="N28" s="149"/>
    </row>
    <row r="29" spans="1:14" ht="12.75" customHeight="1" x14ac:dyDescent="0.3">
      <c r="A29" s="752" t="s">
        <v>19</v>
      </c>
      <c r="B29" s="753"/>
      <c r="C29" s="85" t="s">
        <v>140</v>
      </c>
      <c r="D29" s="92"/>
      <c r="F29" s="26" t="s">
        <v>581</v>
      </c>
      <c r="G29" s="413">
        <f>G28*ROUND(G11*G15,0)</f>
        <v>0</v>
      </c>
      <c r="J29" s="154"/>
      <c r="K29" s="154"/>
      <c r="L29" s="154"/>
      <c r="M29" s="154"/>
      <c r="N29" s="149"/>
    </row>
    <row r="30" spans="1:14" ht="12.75" customHeight="1" x14ac:dyDescent="0.3">
      <c r="A30" s="741" t="s">
        <v>20</v>
      </c>
      <c r="B30" s="742"/>
      <c r="C30" s="86" t="s">
        <v>141</v>
      </c>
      <c r="D30" s="92">
        <f>SUM(D31:D34)</f>
        <v>688867</v>
      </c>
      <c r="G30" s="413"/>
      <c r="J30" s="154"/>
      <c r="K30" s="154"/>
      <c r="L30" s="154"/>
      <c r="M30" s="154"/>
      <c r="N30" s="149"/>
    </row>
    <row r="31" spans="1:14" ht="12.75" customHeight="1" x14ac:dyDescent="0.3">
      <c r="A31" s="714" t="s">
        <v>96</v>
      </c>
      <c r="B31" s="715"/>
      <c r="C31" s="745"/>
      <c r="D31" s="138">
        <f>'Schedule A Personnel'!H52</f>
        <v>688867</v>
      </c>
      <c r="F31" s="416" t="s">
        <v>582</v>
      </c>
      <c r="G31" s="413">
        <f>SUM(G26,G23,G18,G29)</f>
        <v>1181388</v>
      </c>
      <c r="H31" s="413">
        <f>SUM(H26,H23,H18,H29)</f>
        <v>362892</v>
      </c>
      <c r="J31" s="154"/>
      <c r="K31" s="154"/>
      <c r="L31" s="154"/>
      <c r="M31" s="154"/>
      <c r="N31" s="149"/>
    </row>
    <row r="32" spans="1:14" ht="12.75" customHeight="1" x14ac:dyDescent="0.3">
      <c r="A32" s="714" t="s">
        <v>97</v>
      </c>
      <c r="B32" s="715"/>
      <c r="C32" s="745"/>
      <c r="D32" s="138">
        <f>'Schedule A Personnel'!H63</f>
        <v>0</v>
      </c>
      <c r="G32" s="413"/>
      <c r="J32" s="154"/>
      <c r="K32" s="154"/>
      <c r="L32" s="154"/>
      <c r="M32" s="154"/>
      <c r="N32" s="149"/>
    </row>
    <row r="33" spans="1:14" ht="12.75" customHeight="1" x14ac:dyDescent="0.3">
      <c r="A33" s="714" t="s">
        <v>98</v>
      </c>
      <c r="B33" s="715"/>
      <c r="C33" s="745"/>
      <c r="D33" s="93"/>
      <c r="F33" s="417" t="s">
        <v>577</v>
      </c>
      <c r="G33" s="413">
        <f>VLOOKUP('Table 1 Enrollment'!B15,'Table 1 Enrollment'!$M$2:$S$195,7,FALSE)*SUM(G17,G20,G25,G28)</f>
        <v>0</v>
      </c>
      <c r="J33" s="154"/>
      <c r="K33" s="154"/>
      <c r="L33" s="154"/>
      <c r="M33" s="154"/>
      <c r="N33" s="149"/>
    </row>
    <row r="34" spans="1:14" ht="12.75" customHeight="1" x14ac:dyDescent="0.3">
      <c r="A34" s="714" t="s">
        <v>99</v>
      </c>
      <c r="B34" s="715"/>
      <c r="C34" s="745"/>
      <c r="D34" s="93"/>
      <c r="F34" s="418" t="s">
        <v>578</v>
      </c>
      <c r="G34" s="413">
        <f>VLOOKUP('Table 1 Enrollment'!B15,'Table 1 Enrollment'!$M$2:$S$195,6,FALSE)</f>
        <v>0</v>
      </c>
      <c r="J34" s="154"/>
      <c r="K34" s="154"/>
      <c r="L34" s="154"/>
      <c r="M34" s="154"/>
      <c r="N34" s="149"/>
    </row>
    <row r="35" spans="1:14" ht="12.75" customHeight="1" x14ac:dyDescent="0.3">
      <c r="A35" s="756"/>
      <c r="B35" s="757"/>
      <c r="C35" s="88"/>
      <c r="D35" s="103"/>
      <c r="G35" s="413"/>
      <c r="J35" s="154"/>
      <c r="K35" s="154"/>
      <c r="L35" s="154"/>
      <c r="M35" s="154"/>
      <c r="N35" s="149"/>
    </row>
    <row r="36" spans="1:14" ht="12.75" customHeight="1" x14ac:dyDescent="0.3">
      <c r="A36" s="750" t="s">
        <v>21</v>
      </c>
      <c r="B36" s="751"/>
      <c r="C36" s="90" t="s">
        <v>142</v>
      </c>
      <c r="D36" s="92">
        <f>SUM(D37:D39)</f>
        <v>200774</v>
      </c>
      <c r="F36" s="26" t="s">
        <v>579</v>
      </c>
      <c r="G36" s="413">
        <f>MAX(G34,G33,G31)</f>
        <v>1181388</v>
      </c>
      <c r="J36" s="154"/>
      <c r="K36" s="154"/>
      <c r="L36" s="154"/>
      <c r="M36" s="154"/>
      <c r="N36" s="149"/>
    </row>
    <row r="37" spans="1:14" ht="12.75" customHeight="1" x14ac:dyDescent="0.3">
      <c r="A37" s="714" t="s">
        <v>100</v>
      </c>
      <c r="B37" s="715"/>
      <c r="C37" s="745"/>
      <c r="D37" s="138">
        <f>'Schedule A Personnel'!H95</f>
        <v>200774</v>
      </c>
      <c r="J37" s="154"/>
      <c r="K37" s="154"/>
      <c r="L37" s="154"/>
      <c r="M37" s="154"/>
      <c r="N37" s="149"/>
    </row>
    <row r="38" spans="1:14" ht="12.75" customHeight="1" x14ac:dyDescent="0.3">
      <c r="A38" s="714" t="s">
        <v>189</v>
      </c>
      <c r="B38" s="715"/>
      <c r="C38" s="745"/>
      <c r="D38" s="93"/>
      <c r="J38" s="154"/>
      <c r="K38" s="154"/>
      <c r="L38" s="154"/>
      <c r="M38" s="154"/>
      <c r="N38" s="149"/>
    </row>
    <row r="39" spans="1:14" ht="12.75" customHeight="1" x14ac:dyDescent="0.3">
      <c r="A39" s="714" t="s">
        <v>101</v>
      </c>
      <c r="B39" s="715"/>
      <c r="C39" s="745"/>
      <c r="D39" s="93"/>
      <c r="J39" s="154"/>
      <c r="K39" s="154"/>
      <c r="L39" s="154"/>
      <c r="M39" s="154"/>
      <c r="N39" s="149"/>
    </row>
    <row r="40" spans="1:14" ht="12.75" customHeight="1" x14ac:dyDescent="0.3">
      <c r="A40" s="756"/>
      <c r="B40" s="757"/>
      <c r="C40" s="88"/>
      <c r="D40" s="103"/>
      <c r="J40" s="154"/>
      <c r="K40" s="154"/>
      <c r="L40" s="154"/>
      <c r="M40" s="154"/>
      <c r="N40" s="149"/>
    </row>
    <row r="41" spans="1:14" ht="12.75" customHeight="1" x14ac:dyDescent="0.3">
      <c r="A41" s="758" t="s">
        <v>200</v>
      </c>
      <c r="B41" s="759"/>
      <c r="C41" s="175" t="s">
        <v>201</v>
      </c>
      <c r="D41" s="93"/>
      <c r="J41" s="154"/>
      <c r="K41" s="154"/>
      <c r="L41" s="154"/>
      <c r="M41" s="154"/>
      <c r="N41" s="149"/>
    </row>
    <row r="42" spans="1:14" ht="12.75" customHeight="1" x14ac:dyDescent="0.3">
      <c r="A42" s="162" t="s">
        <v>198</v>
      </c>
      <c r="B42" s="151"/>
      <c r="C42" s="175" t="s">
        <v>199</v>
      </c>
      <c r="D42" s="93"/>
      <c r="J42" s="154"/>
      <c r="K42" s="154"/>
      <c r="L42" s="154"/>
      <c r="M42" s="154"/>
      <c r="N42" s="149"/>
    </row>
    <row r="43" spans="1:14" ht="12.75" customHeight="1" x14ac:dyDescent="0.3">
      <c r="A43" s="741" t="s">
        <v>22</v>
      </c>
      <c r="B43" s="742"/>
      <c r="C43" s="84" t="s">
        <v>143</v>
      </c>
      <c r="D43" s="93">
        <v>4000</v>
      </c>
      <c r="E43" s="419"/>
      <c r="H43" s="419"/>
      <c r="J43" s="154"/>
      <c r="K43" s="154"/>
      <c r="L43" s="154"/>
      <c r="M43" s="154"/>
      <c r="N43" s="149"/>
    </row>
    <row r="44" spans="1:14" ht="12.75" customHeight="1" x14ac:dyDescent="0.3">
      <c r="A44" s="741" t="s">
        <v>167</v>
      </c>
      <c r="B44" s="742"/>
      <c r="C44" s="164" t="s">
        <v>168</v>
      </c>
      <c r="D44" s="93"/>
      <c r="E44" s="419"/>
      <c r="H44" s="419"/>
      <c r="J44" s="154"/>
      <c r="K44" s="154"/>
      <c r="L44" s="154"/>
      <c r="M44" s="154"/>
      <c r="N44" s="149"/>
    </row>
    <row r="45" spans="1:14" ht="12.75" customHeight="1" x14ac:dyDescent="0.3">
      <c r="A45" s="741" t="s">
        <v>28</v>
      </c>
      <c r="B45" s="742"/>
      <c r="C45" s="84" t="s">
        <v>144</v>
      </c>
      <c r="D45" s="93">
        <v>18000</v>
      </c>
      <c r="E45" s="419"/>
      <c r="H45" s="419"/>
      <c r="J45" s="154"/>
      <c r="K45" s="154"/>
      <c r="L45" s="154"/>
      <c r="M45" s="154"/>
      <c r="N45" s="149"/>
    </row>
    <row r="46" spans="1:14" ht="12.75" customHeight="1" x14ac:dyDescent="0.3">
      <c r="A46" s="741" t="s">
        <v>23</v>
      </c>
      <c r="B46" s="742"/>
      <c r="C46" s="84" t="s">
        <v>145</v>
      </c>
      <c r="D46" s="93"/>
      <c r="E46" s="419"/>
      <c r="F46" s="419"/>
      <c r="G46" s="419"/>
      <c r="H46" s="419"/>
      <c r="J46" s="154"/>
      <c r="K46" s="154"/>
      <c r="L46" s="154"/>
      <c r="M46" s="154"/>
      <c r="N46" s="149"/>
    </row>
    <row r="47" spans="1:14" ht="12.75" customHeight="1" x14ac:dyDescent="0.3">
      <c r="A47" s="754" t="s">
        <v>114</v>
      </c>
      <c r="B47" s="755"/>
      <c r="C47" s="85"/>
      <c r="D47" s="94">
        <f>ROUND((D30+D36+D43+D45+D46+D44+D42+D41),0)</f>
        <v>911641</v>
      </c>
      <c r="E47" s="419"/>
      <c r="F47" s="419"/>
      <c r="G47" s="419"/>
      <c r="H47" s="419"/>
      <c r="J47" s="154"/>
      <c r="K47" s="154"/>
      <c r="L47" s="154"/>
      <c r="M47" s="154"/>
      <c r="N47" s="149"/>
    </row>
    <row r="48" spans="1:14" s="18" customFormat="1" ht="12.75" customHeight="1" x14ac:dyDescent="0.3">
      <c r="A48" s="95"/>
      <c r="B48" s="89"/>
      <c r="C48" s="87"/>
      <c r="D48" s="96"/>
      <c r="E48" s="419"/>
      <c r="F48" s="419"/>
      <c r="G48" s="419"/>
      <c r="H48" s="419"/>
      <c r="J48" s="154"/>
      <c r="K48" s="154"/>
      <c r="L48" s="154"/>
      <c r="M48" s="154"/>
      <c r="N48" s="149"/>
    </row>
    <row r="49" spans="1:14" ht="12.75" customHeight="1" x14ac:dyDescent="0.3">
      <c r="A49" s="752" t="s">
        <v>24</v>
      </c>
      <c r="B49" s="753"/>
      <c r="C49" s="85" t="s">
        <v>146</v>
      </c>
      <c r="D49" s="92"/>
      <c r="E49" s="419"/>
      <c r="F49" s="419"/>
      <c r="G49" s="419"/>
      <c r="H49" s="419"/>
      <c r="J49" s="154"/>
      <c r="K49" s="154"/>
      <c r="L49" s="154"/>
      <c r="M49" s="154"/>
      <c r="N49" s="149"/>
    </row>
    <row r="50" spans="1:14" ht="12.75" customHeight="1" x14ac:dyDescent="0.3">
      <c r="A50" s="741" t="s">
        <v>113</v>
      </c>
      <c r="B50" s="742"/>
      <c r="C50" s="84" t="s">
        <v>147</v>
      </c>
      <c r="D50" s="138">
        <f>'Schedule A Personnel'!H104</f>
        <v>0</v>
      </c>
      <c r="E50" s="419"/>
      <c r="F50" s="419"/>
      <c r="G50" s="419"/>
      <c r="H50" s="419"/>
      <c r="J50" s="154"/>
      <c r="K50" s="154"/>
      <c r="L50" s="154"/>
      <c r="M50" s="154"/>
      <c r="N50" s="16"/>
    </row>
    <row r="51" spans="1:14" ht="12.75" customHeight="1" x14ac:dyDescent="0.3">
      <c r="A51" s="741" t="s">
        <v>102</v>
      </c>
      <c r="B51" s="742"/>
      <c r="C51" s="84" t="s">
        <v>148</v>
      </c>
      <c r="D51" s="138">
        <f>'Schedule A Personnel'!H117</f>
        <v>55880</v>
      </c>
      <c r="E51" s="419"/>
      <c r="F51" s="419"/>
      <c r="G51" s="419"/>
      <c r="H51" s="419"/>
      <c r="J51" s="154"/>
      <c r="K51" s="154"/>
      <c r="L51" s="154"/>
      <c r="M51" s="154"/>
      <c r="N51" s="16"/>
    </row>
    <row r="52" spans="1:14" ht="12.75" customHeight="1" x14ac:dyDescent="0.3">
      <c r="A52" s="741" t="s">
        <v>103</v>
      </c>
      <c r="B52" s="742"/>
      <c r="C52" s="84" t="s">
        <v>149</v>
      </c>
      <c r="D52" s="138">
        <f>'Schedule A Personnel'!H128</f>
        <v>0</v>
      </c>
      <c r="E52" s="419"/>
      <c r="F52" s="419"/>
      <c r="G52" s="419"/>
      <c r="H52" s="419"/>
      <c r="J52" s="154"/>
      <c r="K52" s="154"/>
      <c r="L52" s="154"/>
      <c r="M52" s="154"/>
      <c r="N52" s="16"/>
    </row>
    <row r="53" spans="1:14" ht="12.75" customHeight="1" x14ac:dyDescent="0.3">
      <c r="A53" s="741" t="s">
        <v>104</v>
      </c>
      <c r="B53" s="742"/>
      <c r="C53" s="84" t="s">
        <v>150</v>
      </c>
      <c r="D53" s="138">
        <f>'Schedule A Personnel'!H137</f>
        <v>19421</v>
      </c>
      <c r="E53" s="419"/>
      <c r="F53" s="419"/>
      <c r="G53" s="419"/>
      <c r="H53" s="419"/>
      <c r="J53" s="154"/>
      <c r="K53" s="154"/>
      <c r="L53" s="154"/>
      <c r="M53" s="154"/>
      <c r="N53" s="16"/>
    </row>
    <row r="54" spans="1:14" ht="12.75" customHeight="1" x14ac:dyDescent="0.25">
      <c r="A54" s="741" t="s">
        <v>25</v>
      </c>
      <c r="B54" s="742"/>
      <c r="C54" s="86" t="s">
        <v>151</v>
      </c>
      <c r="D54" s="92">
        <f>SUM(D55:D57)</f>
        <v>106774</v>
      </c>
      <c r="E54" s="419"/>
      <c r="F54" s="419"/>
      <c r="G54" s="419"/>
      <c r="H54" s="419"/>
      <c r="J54" s="16"/>
      <c r="K54" s="16"/>
      <c r="L54" s="16"/>
      <c r="M54" s="16"/>
      <c r="N54" s="16"/>
    </row>
    <row r="55" spans="1:14" ht="12.75" customHeight="1" x14ac:dyDescent="0.25">
      <c r="A55" s="750" t="s">
        <v>110</v>
      </c>
      <c r="B55" s="751"/>
      <c r="C55" s="745"/>
      <c r="D55" s="138">
        <f>'Schedule A Personnel'!H142</f>
        <v>0</v>
      </c>
      <c r="E55" s="419"/>
      <c r="F55" s="419"/>
      <c r="G55" s="419"/>
      <c r="H55" s="419"/>
      <c r="J55" s="16"/>
      <c r="K55" s="16"/>
      <c r="L55" s="16"/>
      <c r="M55" s="16"/>
      <c r="N55" s="16"/>
    </row>
    <row r="56" spans="1:14" ht="12.75" customHeight="1" x14ac:dyDescent="0.25">
      <c r="A56" s="750" t="s">
        <v>111</v>
      </c>
      <c r="B56" s="751"/>
      <c r="C56" s="745"/>
      <c r="D56" s="138">
        <f>'Schedule A Personnel'!H148</f>
        <v>106774</v>
      </c>
      <c r="E56" s="419"/>
      <c r="F56" s="419"/>
      <c r="G56" s="419"/>
      <c r="H56" s="419"/>
      <c r="J56" s="16"/>
      <c r="K56" s="16"/>
      <c r="L56" s="16"/>
      <c r="M56" s="16"/>
      <c r="N56" s="16"/>
    </row>
    <row r="57" spans="1:14" ht="12.75" customHeight="1" x14ac:dyDescent="0.25">
      <c r="A57" s="750" t="s">
        <v>112</v>
      </c>
      <c r="B57" s="751"/>
      <c r="C57" s="745"/>
      <c r="D57" s="138">
        <f>'Schedule A Personnel'!H153</f>
        <v>0</v>
      </c>
      <c r="E57" s="419"/>
      <c r="F57" s="419"/>
      <c r="G57" s="419"/>
      <c r="H57" s="419"/>
      <c r="J57" s="16"/>
      <c r="K57" s="16"/>
      <c r="L57" s="16"/>
      <c r="M57" s="16"/>
      <c r="N57" s="16"/>
    </row>
    <row r="58" spans="1:14" ht="12.75" customHeight="1" x14ac:dyDescent="0.25">
      <c r="A58" s="741" t="s">
        <v>117</v>
      </c>
      <c r="B58" s="742"/>
      <c r="C58" s="84" t="s">
        <v>152</v>
      </c>
      <c r="D58" s="138">
        <f>'Schedule A Personnel'!H159</f>
        <v>61172</v>
      </c>
      <c r="E58" s="419"/>
      <c r="F58" s="419"/>
      <c r="G58" s="419"/>
      <c r="H58" s="419"/>
      <c r="J58" s="16"/>
      <c r="K58" s="16"/>
      <c r="L58" s="16"/>
      <c r="M58" s="16"/>
      <c r="N58" s="16"/>
    </row>
    <row r="59" spans="1:14" ht="12.75" customHeight="1" x14ac:dyDescent="0.25">
      <c r="A59" s="741" t="s">
        <v>116</v>
      </c>
      <c r="B59" s="742"/>
      <c r="C59" s="84" t="s">
        <v>153</v>
      </c>
      <c r="D59" s="138">
        <f>'Schedule A Personnel'!H172</f>
        <v>83122</v>
      </c>
      <c r="E59" s="419"/>
      <c r="F59" s="419"/>
      <c r="G59" s="419"/>
      <c r="H59" s="419"/>
      <c r="J59" s="16"/>
      <c r="K59" s="16"/>
      <c r="L59" s="16"/>
      <c r="M59" s="16"/>
      <c r="N59" s="16"/>
    </row>
    <row r="60" spans="1:14" ht="12.75" customHeight="1" x14ac:dyDescent="0.25">
      <c r="A60" s="741" t="s">
        <v>200</v>
      </c>
      <c r="B60" s="742"/>
      <c r="C60" s="175" t="s">
        <v>202</v>
      </c>
      <c r="D60" s="93"/>
      <c r="E60" s="419"/>
      <c r="F60" s="419"/>
      <c r="G60" s="419"/>
      <c r="H60" s="419"/>
      <c r="J60" s="16"/>
      <c r="K60" s="16"/>
      <c r="L60" s="16"/>
      <c r="M60" s="16"/>
      <c r="N60" s="16"/>
    </row>
    <row r="61" spans="1:14" ht="12.75" customHeight="1" x14ac:dyDescent="0.25">
      <c r="A61" s="741" t="s">
        <v>105</v>
      </c>
      <c r="B61" s="742"/>
      <c r="C61" s="84" t="s">
        <v>154</v>
      </c>
      <c r="D61" s="138">
        <f>'Schedule A Personnel'!I173</f>
        <v>387440</v>
      </c>
      <c r="E61" s="419"/>
      <c r="F61" s="419"/>
      <c r="G61" s="419"/>
      <c r="H61" s="419"/>
      <c r="J61" s="16"/>
      <c r="K61" s="16"/>
      <c r="L61" s="16"/>
      <c r="M61" s="16"/>
      <c r="N61" s="16"/>
    </row>
    <row r="62" spans="1:14" ht="12.75" customHeight="1" x14ac:dyDescent="0.25">
      <c r="A62" s="741" t="s">
        <v>108</v>
      </c>
      <c r="B62" s="742"/>
      <c r="C62" s="84" t="s">
        <v>155</v>
      </c>
      <c r="D62" s="138">
        <f>ROUND(('Provider Per Pupil Amounts'!G34+'Provider Per Pupil Amounts'!G59),0)</f>
        <v>0</v>
      </c>
      <c r="E62" s="419"/>
      <c r="F62" s="419"/>
      <c r="G62" s="419"/>
      <c r="H62" s="419"/>
      <c r="J62" s="16"/>
      <c r="K62" s="16"/>
      <c r="L62" s="16"/>
      <c r="M62" s="16"/>
      <c r="N62" s="16"/>
    </row>
    <row r="63" spans="1:14" ht="12.75" customHeight="1" x14ac:dyDescent="0.25">
      <c r="A63" s="741" t="s">
        <v>195</v>
      </c>
      <c r="B63" s="742"/>
      <c r="C63" s="150" t="s">
        <v>194</v>
      </c>
      <c r="D63" s="138">
        <f>ROUND(('Provider Per Pupil Amounts'!G26),0)</f>
        <v>82500</v>
      </c>
      <c r="E63" s="419"/>
      <c r="F63" s="419"/>
      <c r="G63" s="419"/>
      <c r="H63" s="419"/>
      <c r="J63" s="16"/>
      <c r="K63" s="16"/>
      <c r="L63" s="16"/>
      <c r="M63" s="16"/>
      <c r="N63" s="16"/>
    </row>
    <row r="64" spans="1:14" ht="12.75" customHeight="1" x14ac:dyDescent="0.25">
      <c r="A64" s="741" t="s">
        <v>106</v>
      </c>
      <c r="B64" s="742"/>
      <c r="C64" s="84" t="s">
        <v>156</v>
      </c>
      <c r="D64" s="93">
        <v>30000</v>
      </c>
      <c r="E64" s="419"/>
      <c r="F64" s="419"/>
      <c r="G64" s="419"/>
      <c r="H64" s="419"/>
      <c r="J64" s="16"/>
      <c r="K64" s="16"/>
      <c r="L64" s="16"/>
      <c r="M64" s="16"/>
      <c r="N64" s="16"/>
    </row>
    <row r="65" spans="1:14" ht="12.75" customHeight="1" x14ac:dyDescent="0.25">
      <c r="A65" s="741" t="s">
        <v>107</v>
      </c>
      <c r="B65" s="742"/>
      <c r="C65" s="84" t="s">
        <v>157</v>
      </c>
      <c r="D65" s="93">
        <v>5000</v>
      </c>
      <c r="E65" s="419"/>
      <c r="F65" s="419"/>
      <c r="G65" s="419"/>
      <c r="H65" s="419"/>
      <c r="J65" s="16"/>
      <c r="K65" s="16"/>
      <c r="L65" s="16"/>
      <c r="M65" s="16"/>
      <c r="N65" s="16"/>
    </row>
    <row r="66" spans="1:14" ht="12.75" customHeight="1" x14ac:dyDescent="0.25">
      <c r="A66" s="741" t="s">
        <v>109</v>
      </c>
      <c r="B66" s="742"/>
      <c r="C66" s="84" t="s">
        <v>158</v>
      </c>
      <c r="D66" s="93"/>
      <c r="E66" s="419"/>
      <c r="F66" s="419"/>
      <c r="G66" s="419"/>
      <c r="H66" s="419"/>
      <c r="J66" s="16"/>
      <c r="K66" s="16"/>
      <c r="L66" s="16"/>
      <c r="M66" s="16"/>
      <c r="N66" s="16"/>
    </row>
    <row r="67" spans="1:14" ht="12.75" customHeight="1" x14ac:dyDescent="0.25">
      <c r="A67" s="741" t="s">
        <v>26</v>
      </c>
      <c r="B67" s="742"/>
      <c r="C67" s="84" t="s">
        <v>159</v>
      </c>
      <c r="D67" s="93"/>
      <c r="E67" s="419"/>
      <c r="F67" s="419"/>
      <c r="G67" s="419"/>
      <c r="H67" s="419"/>
      <c r="J67" s="16"/>
      <c r="K67" s="16"/>
      <c r="L67" s="16"/>
      <c r="M67" s="16"/>
      <c r="N67" s="16"/>
    </row>
    <row r="68" spans="1:14" ht="12.75" customHeight="1" x14ac:dyDescent="0.25">
      <c r="A68" s="741" t="s">
        <v>118</v>
      </c>
      <c r="B68" s="742"/>
      <c r="C68" s="84" t="s">
        <v>160</v>
      </c>
      <c r="D68" s="93"/>
      <c r="E68" s="419"/>
      <c r="F68" s="419"/>
      <c r="G68" s="419"/>
      <c r="H68" s="419"/>
      <c r="J68" s="16"/>
      <c r="K68" s="16"/>
      <c r="L68" s="16"/>
      <c r="M68" s="16"/>
      <c r="N68" s="16"/>
    </row>
    <row r="69" spans="1:14" ht="12.75" customHeight="1" x14ac:dyDescent="0.25">
      <c r="A69" s="741" t="s">
        <v>119</v>
      </c>
      <c r="B69" s="742"/>
      <c r="C69" s="84" t="s">
        <v>161</v>
      </c>
      <c r="D69" s="93"/>
      <c r="E69" s="419"/>
      <c r="F69" s="419"/>
      <c r="G69" s="419"/>
      <c r="H69" s="419"/>
      <c r="J69" s="16"/>
      <c r="K69" s="16"/>
      <c r="L69" s="16"/>
      <c r="M69" s="16"/>
      <c r="N69" s="16"/>
    </row>
    <row r="70" spans="1:14" ht="12.75" customHeight="1" x14ac:dyDescent="0.25">
      <c r="A70" s="741" t="s">
        <v>27</v>
      </c>
      <c r="B70" s="742"/>
      <c r="C70" s="84" t="s">
        <v>162</v>
      </c>
      <c r="D70" s="93"/>
      <c r="E70" s="419"/>
      <c r="F70" s="419"/>
      <c r="G70" s="419"/>
      <c r="H70" s="419"/>
      <c r="J70" s="16"/>
      <c r="K70" s="16"/>
      <c r="L70" s="16"/>
      <c r="M70" s="16"/>
      <c r="N70" s="16"/>
    </row>
    <row r="71" spans="1:14" ht="12.75" customHeight="1" x14ac:dyDescent="0.25">
      <c r="A71" s="741" t="s">
        <v>196</v>
      </c>
      <c r="B71" s="742"/>
      <c r="C71" s="150" t="s">
        <v>197</v>
      </c>
      <c r="D71" s="93"/>
      <c r="E71" s="419"/>
      <c r="F71" s="419"/>
      <c r="G71" s="419"/>
      <c r="H71" s="419"/>
      <c r="J71" s="16"/>
      <c r="K71" s="16"/>
      <c r="L71" s="16"/>
      <c r="M71" s="16"/>
      <c r="N71" s="16"/>
    </row>
    <row r="72" spans="1:14" ht="12.75" customHeight="1" x14ac:dyDescent="0.25">
      <c r="A72" s="741" t="s">
        <v>28</v>
      </c>
      <c r="B72" s="742"/>
      <c r="C72" s="84" t="s">
        <v>163</v>
      </c>
      <c r="D72" s="93"/>
      <c r="E72" s="419"/>
      <c r="F72" s="419"/>
      <c r="G72" s="419"/>
      <c r="H72" s="419"/>
      <c r="J72" s="16"/>
      <c r="K72" s="16"/>
      <c r="L72" s="16"/>
      <c r="M72" s="16"/>
      <c r="N72" s="16"/>
    </row>
    <row r="73" spans="1:14" ht="12.75" customHeight="1" x14ac:dyDescent="0.25">
      <c r="A73" s="110" t="s">
        <v>23</v>
      </c>
      <c r="B73" s="111"/>
      <c r="C73" s="84" t="s">
        <v>174</v>
      </c>
      <c r="D73" s="93">
        <v>1500</v>
      </c>
      <c r="E73" s="419"/>
      <c r="F73" s="419"/>
      <c r="G73" s="419"/>
      <c r="H73" s="419"/>
      <c r="J73" s="16"/>
      <c r="K73" s="16"/>
      <c r="L73" s="16"/>
      <c r="M73" s="16"/>
      <c r="N73" s="16"/>
    </row>
    <row r="74" spans="1:14" ht="12.75" customHeight="1" x14ac:dyDescent="0.3">
      <c r="A74" s="754" t="s">
        <v>115</v>
      </c>
      <c r="B74" s="755"/>
      <c r="C74" s="85"/>
      <c r="D74" s="94">
        <f>ROUND((D50+D51+D52+D53+D54+D61+D62+D64+D65+D67+D66+D68+D69+D70+D72+D58+D59+D60+D73+D71+D63),0)</f>
        <v>832809</v>
      </c>
      <c r="E74" s="419"/>
      <c r="F74" s="419"/>
      <c r="G74" s="419"/>
      <c r="H74" s="419"/>
      <c r="J74" s="16"/>
      <c r="K74" s="16"/>
      <c r="L74" s="16"/>
      <c r="M74" s="16"/>
      <c r="N74" s="18"/>
    </row>
    <row r="75" spans="1:14" s="18" customFormat="1" ht="12.75" customHeight="1" x14ac:dyDescent="0.3">
      <c r="A75" s="95"/>
      <c r="B75" s="89"/>
      <c r="C75" s="87"/>
      <c r="D75" s="96"/>
      <c r="E75" s="419"/>
      <c r="F75" s="419"/>
      <c r="G75" s="419"/>
      <c r="H75" s="419"/>
      <c r="N75" s="16"/>
    </row>
    <row r="76" spans="1:14" ht="12.75" customHeight="1" x14ac:dyDescent="0.3">
      <c r="A76" s="754" t="s">
        <v>29</v>
      </c>
      <c r="B76" s="755"/>
      <c r="C76" s="85" t="s">
        <v>164</v>
      </c>
      <c r="D76" s="92"/>
      <c r="E76" s="419"/>
      <c r="F76" s="419"/>
      <c r="G76" s="419"/>
      <c r="H76" s="419"/>
      <c r="J76" s="16"/>
      <c r="K76" s="16"/>
      <c r="L76" s="16"/>
      <c r="M76" s="16"/>
      <c r="N76" s="16"/>
    </row>
    <row r="77" spans="1:14" ht="12.75" customHeight="1" x14ac:dyDescent="0.25">
      <c r="A77" s="741" t="s">
        <v>30</v>
      </c>
      <c r="B77" s="742"/>
      <c r="C77" s="84" t="s">
        <v>165</v>
      </c>
      <c r="D77" s="93"/>
      <c r="E77" s="419"/>
      <c r="F77" s="419"/>
      <c r="G77" s="419"/>
      <c r="H77" s="419"/>
      <c r="J77" s="16"/>
      <c r="K77" s="16"/>
      <c r="L77" s="16"/>
      <c r="M77" s="16"/>
      <c r="N77" s="16"/>
    </row>
    <row r="78" spans="1:14" ht="12.75" customHeight="1" x14ac:dyDescent="0.25">
      <c r="A78" s="741" t="s">
        <v>34</v>
      </c>
      <c r="B78" s="742"/>
      <c r="C78" s="84" t="s">
        <v>166</v>
      </c>
      <c r="D78" s="93"/>
      <c r="E78" s="419"/>
      <c r="F78" s="419"/>
      <c r="G78" s="419"/>
      <c r="H78" s="419"/>
      <c r="J78" s="16"/>
      <c r="K78" s="16"/>
      <c r="L78" s="16"/>
      <c r="M78" s="16"/>
      <c r="N78" s="16"/>
    </row>
    <row r="79" spans="1:14" ht="12.75" customHeight="1" x14ac:dyDescent="0.3">
      <c r="A79" s="754" t="s">
        <v>31</v>
      </c>
      <c r="B79" s="755"/>
      <c r="C79" s="83"/>
      <c r="D79" s="94">
        <f>ROUND((SUM(D77:D78)),0)</f>
        <v>0</v>
      </c>
      <c r="E79" s="419"/>
      <c r="F79" s="419"/>
      <c r="G79" s="419"/>
      <c r="H79" s="419"/>
      <c r="J79" s="16"/>
      <c r="K79" s="16"/>
      <c r="L79" s="16"/>
      <c r="M79" s="16"/>
      <c r="N79" s="18"/>
    </row>
    <row r="80" spans="1:14" s="18" customFormat="1" ht="12.75" customHeight="1" x14ac:dyDescent="0.3">
      <c r="A80" s="95"/>
      <c r="B80" s="89"/>
      <c r="C80" s="87"/>
      <c r="D80" s="96"/>
      <c r="E80" s="26"/>
      <c r="F80" s="419"/>
      <c r="G80" s="419"/>
      <c r="H80" s="416"/>
      <c r="N80" s="16"/>
    </row>
    <row r="81" spans="1:20" ht="12.75" customHeight="1" thickBot="1" x14ac:dyDescent="0.35">
      <c r="A81" s="761" t="s">
        <v>32</v>
      </c>
      <c r="B81" s="762"/>
      <c r="C81" s="97"/>
      <c r="D81" s="101">
        <f>D47+D74+D79</f>
        <v>1744450</v>
      </c>
      <c r="F81" s="419"/>
      <c r="G81" s="419"/>
      <c r="J81" s="16"/>
      <c r="K81" s="16"/>
      <c r="L81" s="16"/>
      <c r="M81" s="16"/>
      <c r="N81" s="16"/>
    </row>
    <row r="82" spans="1:20" ht="12.75" customHeight="1" thickBot="1" x14ac:dyDescent="0.3">
      <c r="D82" s="412" t="str">
        <f>IFERROR(IF(D81=D24,"","Check Total"),"Check Total")</f>
        <v/>
      </c>
      <c r="F82" s="419"/>
      <c r="G82" s="419"/>
      <c r="J82" s="16"/>
      <c r="K82" s="16"/>
      <c r="L82" s="16"/>
      <c r="M82" s="16"/>
      <c r="N82" s="16"/>
    </row>
    <row r="83" spans="1:20" ht="12.75" hidden="1" customHeight="1" x14ac:dyDescent="0.3">
      <c r="B83" s="22"/>
      <c r="C83" s="19"/>
      <c r="F83" s="416"/>
      <c r="G83" s="416"/>
      <c r="J83" s="16"/>
      <c r="K83" s="16"/>
      <c r="L83" s="16"/>
      <c r="M83" s="16"/>
      <c r="N83" s="16"/>
    </row>
    <row r="84" spans="1:20" ht="12.75" hidden="1" customHeight="1" x14ac:dyDescent="0.3">
      <c r="B84" s="21" t="s">
        <v>95</v>
      </c>
      <c r="C84" s="23">
        <v>0</v>
      </c>
      <c r="D84" s="17"/>
      <c r="J84" s="16"/>
      <c r="K84" s="16"/>
      <c r="L84" s="16"/>
      <c r="M84" s="16"/>
      <c r="N84" s="16"/>
    </row>
    <row r="85" spans="1:20" ht="55.5" customHeight="1" x14ac:dyDescent="0.25">
      <c r="A85" s="760" t="s">
        <v>626</v>
      </c>
      <c r="B85" s="760"/>
      <c r="C85" s="760"/>
      <c r="D85" s="760"/>
      <c r="E85" s="420"/>
      <c r="J85" s="16"/>
      <c r="K85" s="16"/>
      <c r="L85" s="16"/>
      <c r="M85" s="16"/>
      <c r="N85" s="16"/>
    </row>
    <row r="86" spans="1:20" ht="12.75" customHeight="1" x14ac:dyDescent="0.25">
      <c r="J86" s="16"/>
      <c r="K86" s="16"/>
      <c r="L86" s="16"/>
      <c r="M86" s="16"/>
      <c r="N86" s="16"/>
    </row>
    <row r="87" spans="1:20" ht="12.75" customHeight="1" x14ac:dyDescent="0.25">
      <c r="J87" s="16"/>
      <c r="K87" s="16"/>
      <c r="L87" s="16"/>
      <c r="M87" s="16"/>
      <c r="N87" s="16"/>
    </row>
    <row r="88" spans="1:20" ht="12.75" customHeight="1" x14ac:dyDescent="0.25">
      <c r="J88" s="16"/>
      <c r="K88" s="16"/>
      <c r="L88" s="16"/>
      <c r="M88" s="16"/>
      <c r="N88" s="16"/>
    </row>
    <row r="89" spans="1:20" ht="12.75" customHeight="1" x14ac:dyDescent="0.25">
      <c r="J89" s="16"/>
      <c r="K89" s="16"/>
      <c r="L89" s="16"/>
      <c r="M89" s="16"/>
      <c r="N89" s="16"/>
    </row>
    <row r="90" spans="1:20" ht="12.75" customHeight="1" x14ac:dyDescent="0.25">
      <c r="J90" s="16"/>
      <c r="K90" s="16"/>
      <c r="L90" s="16"/>
      <c r="M90" s="16"/>
      <c r="N90" s="16"/>
    </row>
    <row r="91" spans="1:20" ht="12.75" customHeight="1" x14ac:dyDescent="0.25">
      <c r="J91" s="16"/>
      <c r="K91" s="16"/>
      <c r="L91" s="16"/>
      <c r="M91" s="16"/>
      <c r="N91" s="16"/>
    </row>
    <row r="92" spans="1:20" ht="12.75" customHeight="1" x14ac:dyDescent="0.25">
      <c r="J92" s="16"/>
      <c r="K92" s="16"/>
      <c r="L92" s="16"/>
      <c r="M92" s="16"/>
      <c r="N92" s="16"/>
    </row>
    <row r="93" spans="1:20" s="165" customFormat="1" ht="12.75" customHeight="1" x14ac:dyDescent="0.25">
      <c r="E93" s="421"/>
      <c r="F93" s="26"/>
      <c r="G93" s="26"/>
      <c r="H93" s="176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</row>
    <row r="94" spans="1:20" s="165" customFormat="1" ht="12.75" customHeight="1" x14ac:dyDescent="0.25">
      <c r="E94" s="421"/>
      <c r="F94" s="26"/>
      <c r="G94" s="26"/>
      <c r="H94" s="176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74"/>
    </row>
    <row r="95" spans="1:20" s="176" customFormat="1" ht="12.75" customHeight="1" x14ac:dyDescent="0.25">
      <c r="F95" s="26"/>
      <c r="G95" s="26"/>
    </row>
    <row r="96" spans="1:20" s="165" customFormat="1" ht="12.75" customHeight="1" x14ac:dyDescent="0.25">
      <c r="E96" s="421"/>
      <c r="F96" s="176"/>
      <c r="G96" s="176"/>
      <c r="H96" s="176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</row>
    <row r="97" spans="5:19" s="165" customFormat="1" ht="12.75" customHeight="1" x14ac:dyDescent="0.25">
      <c r="E97" s="421"/>
      <c r="F97" s="176"/>
      <c r="G97" s="176"/>
      <c r="H97" s="176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</row>
    <row r="98" spans="5:19" s="163" customFormat="1" ht="12.75" customHeight="1" x14ac:dyDescent="0.25">
      <c r="E98" s="422"/>
      <c r="F98" s="176"/>
      <c r="G98" s="176"/>
      <c r="H98" s="176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</row>
    <row r="99" spans="5:19" s="163" customFormat="1" ht="12.75" customHeight="1" x14ac:dyDescent="0.25">
      <c r="E99" s="422"/>
      <c r="F99" s="176"/>
      <c r="G99" s="176"/>
      <c r="H99" s="176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</row>
    <row r="100" spans="5:19" s="163" customFormat="1" ht="12.75" customHeight="1" x14ac:dyDescent="0.25">
      <c r="E100" s="422"/>
      <c r="F100" s="176"/>
      <c r="G100" s="176"/>
      <c r="H100" s="176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</row>
    <row r="101" spans="5:19" s="163" customFormat="1" ht="12.75" customHeight="1" x14ac:dyDescent="0.25">
      <c r="E101" s="422"/>
      <c r="F101" s="176"/>
      <c r="G101" s="176"/>
      <c r="H101" s="176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</row>
    <row r="102" spans="5:19" s="163" customFormat="1" ht="12.75" customHeight="1" x14ac:dyDescent="0.25">
      <c r="E102" s="422"/>
      <c r="F102" s="176"/>
      <c r="G102" s="176"/>
      <c r="H102" s="176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</row>
    <row r="103" spans="5:19" s="163" customFormat="1" ht="12.75" customHeight="1" x14ac:dyDescent="0.25">
      <c r="E103" s="422"/>
      <c r="F103" s="176"/>
      <c r="G103" s="176"/>
      <c r="H103" s="176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</row>
    <row r="104" spans="5:19" s="163" customFormat="1" ht="12.75" customHeight="1" x14ac:dyDescent="0.25">
      <c r="E104" s="422"/>
      <c r="F104" s="176"/>
      <c r="G104" s="176"/>
      <c r="H104" s="176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</row>
    <row r="105" spans="5:19" s="163" customFormat="1" ht="12.75" customHeight="1" x14ac:dyDescent="0.25">
      <c r="E105" s="422"/>
      <c r="F105" s="176"/>
      <c r="G105" s="176"/>
      <c r="H105" s="176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</row>
    <row r="106" spans="5:19" s="163" customFormat="1" ht="12.75" customHeight="1" x14ac:dyDescent="0.25">
      <c r="E106" s="422"/>
      <c r="F106" s="176"/>
      <c r="G106" s="176"/>
      <c r="H106" s="176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</row>
    <row r="107" spans="5:19" s="163" customFormat="1" ht="12.75" customHeight="1" x14ac:dyDescent="0.25">
      <c r="E107" s="422"/>
      <c r="F107" s="176"/>
      <c r="G107" s="176"/>
      <c r="H107" s="176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</row>
    <row r="108" spans="5:19" s="163" customFormat="1" ht="12.75" customHeight="1" x14ac:dyDescent="0.25">
      <c r="E108" s="422"/>
      <c r="F108" s="176"/>
      <c r="G108" s="176"/>
      <c r="H108" s="176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</row>
    <row r="109" spans="5:19" s="163" customFormat="1" ht="12.75" customHeight="1" x14ac:dyDescent="0.25">
      <c r="E109" s="422"/>
      <c r="F109" s="176"/>
      <c r="G109" s="176"/>
      <c r="H109" s="176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</row>
    <row r="110" spans="5:19" ht="12.75" customHeight="1" x14ac:dyDescent="0.25">
      <c r="F110" s="176"/>
      <c r="G110" s="176"/>
      <c r="J110" s="16"/>
      <c r="K110" s="16"/>
      <c r="L110" s="16"/>
      <c r="M110" s="16"/>
      <c r="N110" s="16"/>
    </row>
    <row r="111" spans="5:19" ht="12.75" customHeight="1" x14ac:dyDescent="0.25">
      <c r="F111" s="176"/>
      <c r="G111" s="176"/>
      <c r="J111" s="16"/>
      <c r="K111" s="16"/>
      <c r="L111" s="16"/>
      <c r="M111" s="16"/>
      <c r="N111" s="16"/>
    </row>
    <row r="112" spans="5:19" ht="12.75" customHeight="1" x14ac:dyDescent="0.25">
      <c r="F112" s="176"/>
      <c r="G112" s="176"/>
      <c r="J112" s="16"/>
      <c r="K112" s="16"/>
      <c r="L112" s="16"/>
      <c r="M112" s="16"/>
      <c r="N112" s="16"/>
    </row>
    <row r="113" spans="10:14" ht="12.75" customHeight="1" x14ac:dyDescent="0.25">
      <c r="J113" s="16"/>
      <c r="K113" s="16"/>
      <c r="L113" s="16"/>
      <c r="M113" s="16"/>
      <c r="N113" s="16"/>
    </row>
  </sheetData>
  <sheetProtection algorithmName="SHA-512" hashValue="A/tDx97F67vQBVjOiQBy/ZRpokB6JrkQh01b0SxNH7JFuWSuFgVTQViQ7F66uEO5i5Uln3/fzFSJh31yeiknyg==" saltValue="U2nyHpWGAHC9GLOYbR10RA==" spinCount="100000" sheet="1" objects="1" scenarios="1"/>
  <mergeCells count="74">
    <mergeCell ref="A85:D85"/>
    <mergeCell ref="C55:C57"/>
    <mergeCell ref="A58:B58"/>
    <mergeCell ref="A53:B53"/>
    <mergeCell ref="A60:B60"/>
    <mergeCell ref="A71:B71"/>
    <mergeCell ref="A65:B65"/>
    <mergeCell ref="A64:B64"/>
    <mergeCell ref="A62:B62"/>
    <mergeCell ref="A63:B63"/>
    <mergeCell ref="A81:B81"/>
    <mergeCell ref="A54:B54"/>
    <mergeCell ref="A55:B55"/>
    <mergeCell ref="A57:B57"/>
    <mergeCell ref="A35:B35"/>
    <mergeCell ref="A40:B40"/>
    <mergeCell ref="A74:B74"/>
    <mergeCell ref="A79:B79"/>
    <mergeCell ref="A78:B78"/>
    <mergeCell ref="A77:B77"/>
    <mergeCell ref="A76:B76"/>
    <mergeCell ref="A72:B72"/>
    <mergeCell ref="A59:B59"/>
    <mergeCell ref="A67:B67"/>
    <mergeCell ref="A68:B68"/>
    <mergeCell ref="A69:B69"/>
    <mergeCell ref="A70:B70"/>
    <mergeCell ref="A61:B61"/>
    <mergeCell ref="A66:B66"/>
    <mergeCell ref="A41:B41"/>
    <mergeCell ref="A49:B49"/>
    <mergeCell ref="A50:B50"/>
    <mergeCell ref="A56:B56"/>
    <mergeCell ref="A47:B47"/>
    <mergeCell ref="A51:B51"/>
    <mergeCell ref="A52:B52"/>
    <mergeCell ref="A43:B43"/>
    <mergeCell ref="A45:B45"/>
    <mergeCell ref="A46:B46"/>
    <mergeCell ref="A44:B44"/>
    <mergeCell ref="D26:D27"/>
    <mergeCell ref="C31:C34"/>
    <mergeCell ref="C37:C39"/>
    <mergeCell ref="A32:B32"/>
    <mergeCell ref="A33:B33"/>
    <mergeCell ref="A26:B27"/>
    <mergeCell ref="A34:B34"/>
    <mergeCell ref="A36:B36"/>
    <mergeCell ref="A37:B37"/>
    <mergeCell ref="A29:B29"/>
    <mergeCell ref="A30:B30"/>
    <mergeCell ref="A31:B31"/>
    <mergeCell ref="A39:B39"/>
    <mergeCell ref="A10:B10"/>
    <mergeCell ref="A11:B11"/>
    <mergeCell ref="A13:B13"/>
    <mergeCell ref="A12:B12"/>
    <mergeCell ref="A14:B14"/>
    <mergeCell ref="A15:B15"/>
    <mergeCell ref="B19:C19"/>
    <mergeCell ref="B18:C18"/>
    <mergeCell ref="B17:C17"/>
    <mergeCell ref="A38:B38"/>
    <mergeCell ref="B20:C20"/>
    <mergeCell ref="B24:C24"/>
    <mergeCell ref="B21:C21"/>
    <mergeCell ref="B28:D28"/>
    <mergeCell ref="C26:C27"/>
    <mergeCell ref="B22:C22"/>
    <mergeCell ref="B7:C8"/>
    <mergeCell ref="A1:D1"/>
    <mergeCell ref="A2:D2"/>
    <mergeCell ref="A4:D4"/>
    <mergeCell ref="A5:D5"/>
  </mergeCells>
  <phoneticPr fontId="11" type="noConversion"/>
  <conditionalFormatting sqref="D82">
    <cfRule type="cellIs" dxfId="0" priority="1" operator="equal">
      <formula>"Check Total"</formula>
    </cfRule>
  </conditionalFormatting>
  <printOptions horizontalCentered="1"/>
  <pageMargins left="0.3" right="0.3" top="0.3" bottom="0.65" header="0.3" footer="0.3"/>
  <pageSetup scale="71" firstPageNumber="15" orientation="portrait" blackAndWhite="1" useFirstPageNumber="1" r:id="rId1"/>
  <headerFooter alignWithMargins="0">
    <oddFooter>&amp;LAEE&amp;RLast modified on &amp;D, &amp;T</oddFooter>
  </headerFooter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 Enrollment</vt:lpstr>
      <vt:lpstr>Table 2 Capacity</vt:lpstr>
      <vt:lpstr>Table 3 Providers</vt:lpstr>
      <vt:lpstr>Table 4 Teachers</vt:lpstr>
      <vt:lpstr>Table 4a Teacher Assistants</vt:lpstr>
      <vt:lpstr>Schedule A Personnel</vt:lpstr>
      <vt:lpstr>Provider Per Pupil Amounts</vt:lpstr>
      <vt:lpstr>Budget Planning Worksheet</vt:lpstr>
      <vt:lpstr>'Table 1 Enrollment'!Print_Area</vt:lpstr>
      <vt:lpstr>'Table 3 Providers'!Print_Area</vt:lpstr>
      <vt:lpstr>'Table 4 Teachers'!Print_Area</vt:lpstr>
      <vt:lpstr>'Table 4a Teacher Assistants'!Print_Area</vt:lpstr>
      <vt:lpstr>'Provider Per Pupil Amounts'!Print_Titles</vt:lpstr>
      <vt:lpstr>'Table 2 Capacity'!Print_Titles</vt:lpstr>
      <vt:lpstr>'Table 4a Teacher Assistants'!Print_Titles</vt:lpstr>
      <vt:lpstr>'Table 1 Enrollment'!test_Data_Enrollment_Summarizes_Data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Garver, Karin</dc:creator>
  <cp:lastModifiedBy>MacMichael, Mary</cp:lastModifiedBy>
  <cp:lastPrinted>2020-04-02T16:46:53Z</cp:lastPrinted>
  <dcterms:created xsi:type="dcterms:W3CDTF">2001-06-25T18:23:16Z</dcterms:created>
  <dcterms:modified xsi:type="dcterms:W3CDTF">2022-03-16T16:53:24Z</dcterms:modified>
</cp:coreProperties>
</file>